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9035" windowHeight="9975" activeTab="3"/>
  </bookViews>
  <sheets>
    <sheet name="Raw Data" sheetId="1" r:id="rId1"/>
    <sheet name="Final" sheetId="2" r:id="rId2"/>
    <sheet name="4916" sheetId="3" r:id="rId3"/>
    <sheet name="4918" sheetId="4" r:id="rId4"/>
  </sheets>
  <calcPr calcId="145621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E4" i="3"/>
  <c r="E3" i="3"/>
  <c r="E2" i="3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" i="1"/>
  <c r="D8" i="4"/>
  <c r="D7" i="4"/>
  <c r="D6" i="4"/>
  <c r="D5" i="4"/>
  <c r="D4" i="4"/>
  <c r="D8" i="3"/>
  <c r="D7" i="3"/>
  <c r="D6" i="3"/>
  <c r="D5" i="3"/>
  <c r="D4" i="3"/>
  <c r="O5" i="1"/>
  <c r="R5" i="1" s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O32" i="1"/>
  <c r="R32" i="1" s="1"/>
  <c r="O33" i="1"/>
  <c r="R33" i="1" s="1"/>
  <c r="O34" i="1"/>
  <c r="R34" i="1" s="1"/>
  <c r="O35" i="1"/>
  <c r="R35" i="1" s="1"/>
  <c r="O36" i="1"/>
  <c r="R36" i="1" s="1"/>
  <c r="O37" i="1"/>
  <c r="R37" i="1" s="1"/>
  <c r="O38" i="1"/>
  <c r="R38" i="1" s="1"/>
  <c r="O39" i="1"/>
  <c r="R39" i="1" s="1"/>
  <c r="O4" i="1"/>
  <c r="R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" i="1"/>
  <c r="L5" i="1"/>
  <c r="Q5" i="1" s="1"/>
  <c r="S5" i="1" s="1"/>
  <c r="L6" i="1"/>
  <c r="Q6" i="1" s="1"/>
  <c r="S6" i="1" s="1"/>
  <c r="L7" i="1"/>
  <c r="Q7" i="1" s="1"/>
  <c r="S7" i="1" s="1"/>
  <c r="L8" i="1"/>
  <c r="Q8" i="1" s="1"/>
  <c r="L9" i="1"/>
  <c r="Q9" i="1" s="1"/>
  <c r="L10" i="1"/>
  <c r="Q10" i="1" s="1"/>
  <c r="S10" i="1" s="1"/>
  <c r="L11" i="1"/>
  <c r="Q11" i="1" s="1"/>
  <c r="S11" i="1" s="1"/>
  <c r="L12" i="1"/>
  <c r="Q12" i="1" s="1"/>
  <c r="L13" i="1"/>
  <c r="Q13" i="1" s="1"/>
  <c r="L14" i="1"/>
  <c r="Q14" i="1" s="1"/>
  <c r="S14" i="1" s="1"/>
  <c r="L15" i="1"/>
  <c r="Q15" i="1" s="1"/>
  <c r="S15" i="1" s="1"/>
  <c r="L16" i="1"/>
  <c r="Q16" i="1" s="1"/>
  <c r="S16" i="1" s="1"/>
  <c r="L17" i="1"/>
  <c r="Q17" i="1" s="1"/>
  <c r="S17" i="1" s="1"/>
  <c r="L18" i="1"/>
  <c r="Q18" i="1" s="1"/>
  <c r="L19" i="1"/>
  <c r="Q19" i="1" s="1"/>
  <c r="L20" i="1"/>
  <c r="Q20" i="1" s="1"/>
  <c r="S20" i="1" s="1"/>
  <c r="L21" i="1"/>
  <c r="Q21" i="1" s="1"/>
  <c r="S21" i="1" s="1"/>
  <c r="L22" i="1"/>
  <c r="Q22" i="1" s="1"/>
  <c r="S22" i="1" s="1"/>
  <c r="L23" i="1"/>
  <c r="Q23" i="1" s="1"/>
  <c r="S23" i="1" s="1"/>
  <c r="L24" i="1"/>
  <c r="Q24" i="1" s="1"/>
  <c r="L25" i="1"/>
  <c r="Q25" i="1" s="1"/>
  <c r="L26" i="1"/>
  <c r="Q26" i="1" s="1"/>
  <c r="S26" i="1" s="1"/>
  <c r="L27" i="1"/>
  <c r="Q27" i="1" s="1"/>
  <c r="S27" i="1" s="1"/>
  <c r="L28" i="1"/>
  <c r="Q28" i="1" s="1"/>
  <c r="S28" i="1" s="1"/>
  <c r="L29" i="1"/>
  <c r="Q29" i="1" s="1"/>
  <c r="S29" i="1" s="1"/>
  <c r="L30" i="1"/>
  <c r="Q30" i="1" s="1"/>
  <c r="S30" i="1" s="1"/>
  <c r="L31" i="1"/>
  <c r="Q31" i="1" s="1"/>
  <c r="S31" i="1" s="1"/>
  <c r="L32" i="1"/>
  <c r="Q32" i="1" s="1"/>
  <c r="L33" i="1"/>
  <c r="Q33" i="1" s="1"/>
  <c r="L34" i="1"/>
  <c r="Q34" i="1" s="1"/>
  <c r="S34" i="1" s="1"/>
  <c r="L35" i="1"/>
  <c r="Q35" i="1" s="1"/>
  <c r="S35" i="1" s="1"/>
  <c r="L36" i="1"/>
  <c r="Q36" i="1" s="1"/>
  <c r="S36" i="1" s="1"/>
  <c r="L37" i="1"/>
  <c r="Q37" i="1" s="1"/>
  <c r="S37" i="1" s="1"/>
  <c r="L38" i="1"/>
  <c r="Q38" i="1" s="1"/>
  <c r="S38" i="1" s="1"/>
  <c r="L39" i="1"/>
  <c r="Q39" i="1" s="1"/>
  <c r="S39" i="1" s="1"/>
  <c r="L4" i="1"/>
  <c r="Q4" i="1" s="1"/>
  <c r="S4" i="1" s="1"/>
  <c r="K13" i="1"/>
  <c r="K9" i="1"/>
  <c r="K6" i="1"/>
  <c r="K5" i="1"/>
  <c r="K7" i="1"/>
  <c r="K8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1"/>
  <c r="H30" i="1"/>
  <c r="H31" i="1"/>
  <c r="H32" i="1"/>
  <c r="H33" i="1"/>
  <c r="H34" i="1"/>
  <c r="H35" i="1"/>
  <c r="H36" i="1"/>
  <c r="H37" i="1"/>
  <c r="H38" i="1"/>
  <c r="H39" i="1"/>
  <c r="G30" i="1"/>
  <c r="G31" i="1"/>
  <c r="G32" i="1"/>
  <c r="G33" i="1"/>
  <c r="G34" i="1"/>
  <c r="G35" i="1"/>
  <c r="G36" i="1"/>
  <c r="G37" i="1"/>
  <c r="G38" i="1"/>
  <c r="G3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  <c r="H10" i="2" l="1"/>
  <c r="S33" i="1"/>
  <c r="J10" i="2" s="1"/>
  <c r="S25" i="1"/>
  <c r="J9" i="2" s="1"/>
  <c r="H9" i="2"/>
  <c r="H8" i="2"/>
  <c r="S19" i="1"/>
  <c r="J8" i="2" s="1"/>
  <c r="S13" i="1"/>
  <c r="J7" i="2" s="1"/>
  <c r="H7" i="2"/>
  <c r="H6" i="2"/>
  <c r="S9" i="1"/>
  <c r="J6" i="2" s="1"/>
  <c r="I10" i="2"/>
  <c r="I9" i="2"/>
  <c r="I8" i="2"/>
  <c r="I7" i="2"/>
  <c r="I6" i="2"/>
  <c r="B10" i="2"/>
  <c r="S32" i="1"/>
  <c r="D10" i="2" s="1"/>
  <c r="B9" i="2"/>
  <c r="S24" i="1"/>
  <c r="D9" i="2" s="1"/>
  <c r="B8" i="2"/>
  <c r="S18" i="1"/>
  <c r="D8" i="2" s="1"/>
  <c r="B7" i="2"/>
  <c r="S12" i="1"/>
  <c r="D7" i="2" s="1"/>
  <c r="B6" i="2"/>
  <c r="S8" i="1"/>
  <c r="D6" i="2" s="1"/>
  <c r="C10" i="2"/>
  <c r="C9" i="2"/>
  <c r="C8" i="2"/>
  <c r="C7" i="2"/>
  <c r="C6" i="2"/>
</calcChain>
</file>

<file path=xl/sharedStrings.xml><?xml version="1.0" encoding="utf-8"?>
<sst xmlns="http://schemas.openxmlformats.org/spreadsheetml/2006/main" count="155" uniqueCount="114">
  <si>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</si>
  <si>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</si>
  <si>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</si>
  <si>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</si>
  <si>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</si>
  <si>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</si>
  <si>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</si>
  <si>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</si>
  <si>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</si>
  <si>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</si>
  <si>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</si>
  <si>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</si>
  <si>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</si>
  <si>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</si>
  <si>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</si>
  <si>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</si>
  <si>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</si>
  <si>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</si>
  <si>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 xml:space="preserve">Dry Wt 2 </t>
  </si>
  <si>
    <t>Tau</t>
  </si>
  <si>
    <t>diff</t>
  </si>
  <si>
    <t>10LS025</t>
  </si>
  <si>
    <t>10LS026</t>
  </si>
  <si>
    <t>10LS027</t>
  </si>
  <si>
    <t>10LS028</t>
  </si>
  <si>
    <t>10LS029</t>
  </si>
  <si>
    <t>10LS030</t>
  </si>
  <si>
    <t>10LS031</t>
  </si>
  <si>
    <t>10LS032</t>
  </si>
  <si>
    <t>10LS033</t>
  </si>
  <si>
    <t>10LS034</t>
  </si>
  <si>
    <t>10LS035</t>
  </si>
  <si>
    <t>10LS036</t>
  </si>
  <si>
    <t>10LS037</t>
  </si>
  <si>
    <t>10LS038</t>
  </si>
  <si>
    <t>10LS039</t>
  </si>
  <si>
    <t>10LS040</t>
  </si>
  <si>
    <t>10LS041</t>
  </si>
  <si>
    <t>10LS042</t>
  </si>
  <si>
    <t>10LS043</t>
  </si>
  <si>
    <t>10LS044</t>
  </si>
  <si>
    <t>10LS045</t>
  </si>
  <si>
    <t>10LS046</t>
  </si>
  <si>
    <t>10LS047</t>
  </si>
  <si>
    <t>10LS048</t>
  </si>
  <si>
    <t>10LS049</t>
  </si>
  <si>
    <t>10LS050</t>
  </si>
  <si>
    <t>Dry Wt 1</t>
  </si>
  <si>
    <t>10LR001</t>
  </si>
  <si>
    <t>10LR002</t>
  </si>
  <si>
    <t>10LR003</t>
  </si>
  <si>
    <t>10LR004</t>
  </si>
  <si>
    <t>10LR005</t>
  </si>
  <si>
    <t>10LR006</t>
  </si>
  <si>
    <t>10LR007</t>
  </si>
  <si>
    <t>10LR008</t>
  </si>
  <si>
    <t>10LR009</t>
  </si>
  <si>
    <t>10LR010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</si>
  <si>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</si>
  <si>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</si>
  <si>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</si>
  <si>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</si>
  <si>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</si>
  <si>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</si>
  <si>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</si>
  <si>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</si>
  <si>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</si>
  <si>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</si>
  <si>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</si>
  <si>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</si>
  <si>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</si>
  <si>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</si>
  <si>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</si>
  <si>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</si>
  <si>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</si>
  <si>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</si>
  <si>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</si>
  <si>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</si>
  <si>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</si>
  <si>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</si>
  <si>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</si>
  <si>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</si>
  <si>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</si>
  <si>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</si>
  <si>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</si>
  <si>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</si>
  <si>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</si>
  <si>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</si>
  <si>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</si>
  <si>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</si>
  <si>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</si>
  <si>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</si>
  <si>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</si>
  <si>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</si>
  <si>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Sampled on: 5/18/2011</t>
  </si>
  <si>
    <t>Sample: 4916</t>
  </si>
  <si>
    <t>Sample: 4918</t>
  </si>
  <si>
    <t>step</t>
  </si>
  <si>
    <t>tb (Pa)</t>
  </si>
  <si>
    <t>bottle_ID</t>
  </si>
  <si>
    <t>Tot. Vol. (ml)</t>
  </si>
  <si>
    <t>sed mass (g)</t>
  </si>
  <si>
    <t>Regular(0) or Subsample(1)</t>
  </si>
  <si>
    <t>B3/B4</t>
  </si>
  <si>
    <t>B8/B9/B10</t>
  </si>
  <si>
    <t>B11/B12/B13/B14</t>
  </si>
  <si>
    <t>B15/B16/B17/B18</t>
  </si>
  <si>
    <t>A3/A4</t>
  </si>
  <si>
    <t>A8/A9/A10</t>
  </si>
  <si>
    <t>A11/A12/A13/A14</t>
  </si>
  <si>
    <t>A15/A16/A17/A18</t>
  </si>
  <si>
    <t>A5/A6/A7</t>
  </si>
  <si>
    <t>B5/B6/B7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</si>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</sst>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1" fillId="0" borderId="10" xfId="0" applyFont="1" applyBorder="1"/>
    <xf numFmtId="164" fontId="0" fillId="0" borderId="0" xfId="0" applyNumberFormat="1" applyFill="1" applyBorder="1"/>
    <xf numFmtId="164" fontId="0" fillId="0" borderId="0" xfId="0" applyNumberFormat="1"/>
    <xf numFmtId="164" fontId="0" fillId="0" borderId="1" xfId="0" applyNumberFormat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A16" workbookViewId="0">
      <selection activeCell="P1" sqref="E1:P1048576"/>
    </sheetView>
  </sheetViews>
  <sheetFormatPr defaultRowHeight="15" x14ac:dyDescent="0.25"/>
  <cols>
    <col min="1" max="1" width="28.5703125" bestFit="1" customWidth="1"/>
    <col min="2" max="2" width="10.28515625" bestFit="1" customWidth="1"/>
    <col min="3" max="3" width="11.5703125" style="1" customWidth="1"/>
    <col min="4" max="4" width="14" style="4" customWidth="1"/>
    <col min="5" max="7" width="14" style="9" hidden="1" customWidth="1"/>
    <col min="8" max="8" width="16.5703125" style="4" hidden="1" customWidth="1"/>
    <col min="9" max="9" width="18" hidden="1" customWidth="1"/>
    <col min="10" max="10" width="10" hidden="1" customWidth="1"/>
    <col min="11" max="11" width="9.140625" hidden="1" customWidth="1"/>
    <col min="12" max="12" width="9.140625" style="4" hidden="1" customWidth="1"/>
    <col min="13" max="15" width="9.140625" hidden="1" customWidth="1"/>
    <col min="16" max="16" width="9.140625" style="4" hidden="1" customWidth="1"/>
    <col min="18" max="18" width="12.42578125" bestFit="1" customWidth="1"/>
  </cols>
  <sheetData>
    <row r="1" spans="1:21" x14ac:dyDescent="0.25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21" x14ac:dyDescent="0.25">
      <c r="A2" s="2" t="s">
        <v>94</v>
      </c>
      <c r="B2" s="2" t="s">
        <v>2</v>
      </c>
      <c r="C2" s="2" t="s">
        <v>16</v>
      </c>
      <c r="D2" s="3" t="s">
        <v>3</v>
      </c>
      <c r="E2" s="8" t="s">
        <v>47</v>
      </c>
      <c r="F2" s="11" t="s">
        <v>18</v>
      </c>
      <c r="G2" s="11" t="s">
        <v>20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U2" s="26" t="s">
        <v>113</v>
      </c>
    </row>
    <row r="3" spans="1:21" s="10" customFormat="1" x14ac:dyDescent="0.25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21" x14ac:dyDescent="0.25">
      <c r="A4" s="1" t="s">
        <v>21</v>
      </c>
      <c r="B4">
        <v>4916</v>
      </c>
      <c r="C4" s="1" t="s">
        <v>58</v>
      </c>
      <c r="D4" s="4">
        <v>850</v>
      </c>
      <c r="E4" s="1">
        <v>1.1358999999999999</v>
      </c>
      <c r="F4" s="1">
        <v>1.1359999999999999</v>
      </c>
      <c r="G4" s="9">
        <f>E4-F4</f>
        <v>-9.9999999999988987E-5</v>
      </c>
      <c r="H4" s="4">
        <f>(E4+F4)/2</f>
        <v>1.1359499999999998</v>
      </c>
      <c r="I4" s="19">
        <v>1.1577</v>
      </c>
      <c r="J4" s="19">
        <v>1.1572</v>
      </c>
      <c r="K4" s="20">
        <f>I4-J4</f>
        <v>4.9999999999994493E-4</v>
      </c>
      <c r="L4" s="21">
        <f>(I4+J4)/2</f>
        <v>1.1574499999999999</v>
      </c>
      <c r="M4" s="20">
        <v>1.1493</v>
      </c>
      <c r="N4" s="20">
        <v>1.1494</v>
      </c>
      <c r="O4" s="20">
        <f>AVERAGE(M4,N4)</f>
        <v>1.1493500000000001</v>
      </c>
      <c r="P4" s="21">
        <f>M4-N4</f>
        <v>-9.9999999999988987E-5</v>
      </c>
      <c r="Q4" s="20">
        <f>((L4-H4)*1000)/(D4/1000)</f>
        <v>25.294117647058911</v>
      </c>
      <c r="R4" s="20">
        <f>((O4-H4)*1000)/(D4/1000)</f>
        <v>15.764705882353296</v>
      </c>
      <c r="S4" s="20">
        <f>Q4-R4</f>
        <v>9.5294117647056158</v>
      </c>
      <c r="T4" s="20"/>
      <c r="U4" s="20">
        <f>O4-H4</f>
        <v>1.3400000000000301E-2</v>
      </c>
    </row>
    <row r="5" spans="1:21" x14ac:dyDescent="0.25">
      <c r="A5" s="1" t="s">
        <v>22</v>
      </c>
      <c r="B5">
        <v>4918</v>
      </c>
      <c r="C5" s="1" t="s">
        <v>59</v>
      </c>
      <c r="D5" s="4">
        <v>855</v>
      </c>
      <c r="E5" s="1">
        <v>1.1561999999999999</v>
      </c>
      <c r="F5" s="1">
        <v>1.1556999999999999</v>
      </c>
      <c r="G5" s="9">
        <f t="shared" ref="G5:G39" si="0">E5-F5</f>
        <v>4.9999999999994493E-4</v>
      </c>
      <c r="H5" s="4">
        <f t="shared" ref="H5:H39" si="1">(E5+F5)/2</f>
        <v>1.1559499999999998</v>
      </c>
      <c r="I5" s="19">
        <v>1.1758999999999999</v>
      </c>
      <c r="J5" s="19">
        <v>1.1754</v>
      </c>
      <c r="K5" s="20">
        <f>I5-J5</f>
        <v>4.9999999999994493E-4</v>
      </c>
      <c r="L5" s="21">
        <f t="shared" ref="L5:L39" si="2">(I5+J5)/2</f>
        <v>1.1756500000000001</v>
      </c>
      <c r="M5" s="20">
        <v>1.17</v>
      </c>
      <c r="N5" s="20">
        <v>1.1698999999999999</v>
      </c>
      <c r="O5" s="20">
        <f t="shared" ref="O5:O39" si="3">AVERAGE(M5,N5)</f>
        <v>1.16995</v>
      </c>
      <c r="P5" s="21">
        <f t="shared" ref="P5:P39" si="4">M5-N5</f>
        <v>9.9999999999988987E-5</v>
      </c>
      <c r="Q5" s="20">
        <f t="shared" ref="Q5:Q39" si="5">((L5-H5)*1000)/(D5/1000)</f>
        <v>23.040935672514941</v>
      </c>
      <c r="R5" s="20">
        <f t="shared" ref="R5:R39" si="6">((O5-H5)*1000)/(D5/1000)</f>
        <v>16.374269005848227</v>
      </c>
      <c r="S5" s="20">
        <f t="shared" ref="S5:S39" si="7">Q5-R5</f>
        <v>6.666666666666714</v>
      </c>
      <c r="T5" s="20"/>
      <c r="U5" s="20">
        <f t="shared" ref="U5:U39" si="8">O5-H5</f>
        <v>1.4000000000000234E-2</v>
      </c>
    </row>
    <row r="6" spans="1:21" x14ac:dyDescent="0.25">
      <c r="A6" s="1" t="s">
        <v>23</v>
      </c>
      <c r="B6" s="1">
        <v>4916</v>
      </c>
      <c r="C6" s="1" t="s">
        <v>60</v>
      </c>
      <c r="D6" s="4">
        <v>1705</v>
      </c>
      <c r="E6" s="1">
        <v>1.1491</v>
      </c>
      <c r="F6" s="1">
        <v>1.1488</v>
      </c>
      <c r="G6" s="9">
        <f t="shared" si="0"/>
        <v>2.9999999999996696E-4</v>
      </c>
      <c r="H6" s="4">
        <f t="shared" si="1"/>
        <v>1.1489500000000001</v>
      </c>
      <c r="I6" s="19">
        <v>1.2101</v>
      </c>
      <c r="J6" s="19">
        <v>1.2098</v>
      </c>
      <c r="K6" s="20">
        <f>I6-J6</f>
        <v>2.9999999999996696E-4</v>
      </c>
      <c r="L6" s="21">
        <f t="shared" si="2"/>
        <v>1.2099500000000001</v>
      </c>
      <c r="M6" s="20">
        <v>1.1976</v>
      </c>
      <c r="N6" s="20">
        <v>1.1976</v>
      </c>
      <c r="O6" s="20">
        <f t="shared" si="3"/>
        <v>1.1976</v>
      </c>
      <c r="P6" s="21">
        <f t="shared" si="4"/>
        <v>0</v>
      </c>
      <c r="Q6" s="20">
        <f t="shared" si="5"/>
        <v>35.777126099706713</v>
      </c>
      <c r="R6" s="20">
        <f t="shared" si="6"/>
        <v>28.533724340175873</v>
      </c>
      <c r="S6" s="20">
        <f t="shared" si="7"/>
        <v>7.2434017595308404</v>
      </c>
      <c r="T6" s="20"/>
      <c r="U6" s="20">
        <f t="shared" si="8"/>
        <v>4.864999999999986E-2</v>
      </c>
    </row>
    <row r="7" spans="1:21" x14ac:dyDescent="0.25">
      <c r="A7" s="1" t="s">
        <v>24</v>
      </c>
      <c r="B7" s="1">
        <v>4918</v>
      </c>
      <c r="C7" s="1" t="s">
        <v>61</v>
      </c>
      <c r="D7" s="4">
        <v>1745</v>
      </c>
      <c r="E7" s="1">
        <v>1.1520999999999999</v>
      </c>
      <c r="F7" s="1">
        <v>1.1521999999999999</v>
      </c>
      <c r="G7" s="9">
        <f t="shared" si="0"/>
        <v>-9.9999999999988987E-5</v>
      </c>
      <c r="H7" s="4">
        <f t="shared" si="1"/>
        <v>1.1521499999999998</v>
      </c>
      <c r="I7" s="19">
        <v>1.2346999999999999</v>
      </c>
      <c r="J7" s="19">
        <v>1.2342</v>
      </c>
      <c r="K7" s="20">
        <f t="shared" ref="K7:K39" si="9">I7-J7</f>
        <v>4.9999999999994493E-4</v>
      </c>
      <c r="L7" s="21">
        <f t="shared" si="2"/>
        <v>1.2344499999999998</v>
      </c>
      <c r="M7" s="20">
        <v>1.2148000000000001</v>
      </c>
      <c r="N7" s="20">
        <v>1.2153</v>
      </c>
      <c r="O7" s="20">
        <f t="shared" si="3"/>
        <v>1.2150500000000002</v>
      </c>
      <c r="P7" s="21">
        <f t="shared" si="4"/>
        <v>-4.9999999999994493E-4</v>
      </c>
      <c r="Q7" s="20">
        <f t="shared" si="5"/>
        <v>47.163323782234976</v>
      </c>
      <c r="R7" s="20">
        <f t="shared" si="6"/>
        <v>36.045845272206535</v>
      </c>
      <c r="S7" s="20">
        <f t="shared" si="7"/>
        <v>11.117478510028441</v>
      </c>
      <c r="T7" s="20"/>
      <c r="U7" s="20">
        <f t="shared" si="8"/>
        <v>6.29000000000004E-2</v>
      </c>
    </row>
    <row r="8" spans="1:21" x14ac:dyDescent="0.25">
      <c r="A8" s="1" t="s">
        <v>25</v>
      </c>
      <c r="B8" s="1">
        <v>4916</v>
      </c>
      <c r="C8" s="1" t="s">
        <v>62</v>
      </c>
      <c r="D8" s="4">
        <v>1170</v>
      </c>
      <c r="E8" s="1">
        <v>1.1457999999999999</v>
      </c>
      <c r="F8" s="1">
        <v>1.1457999999999999</v>
      </c>
      <c r="G8" s="9">
        <f t="shared" si="0"/>
        <v>0</v>
      </c>
      <c r="H8" s="4">
        <f t="shared" si="1"/>
        <v>1.1457999999999999</v>
      </c>
      <c r="I8" s="19">
        <v>1.234</v>
      </c>
      <c r="J8" s="19">
        <v>1.2335</v>
      </c>
      <c r="K8" s="20">
        <f t="shared" si="9"/>
        <v>4.9999999999994493E-4</v>
      </c>
      <c r="L8" s="21">
        <f t="shared" si="2"/>
        <v>1.2337500000000001</v>
      </c>
      <c r="M8" s="20">
        <v>1.2176</v>
      </c>
      <c r="N8" s="20">
        <v>1.2175</v>
      </c>
      <c r="O8" s="20">
        <f t="shared" si="3"/>
        <v>1.2175500000000001</v>
      </c>
      <c r="P8" s="21">
        <f t="shared" si="4"/>
        <v>9.9999999999988987E-5</v>
      </c>
      <c r="Q8" s="20">
        <f t="shared" si="5"/>
        <v>75.170940170940341</v>
      </c>
      <c r="R8" s="20">
        <f t="shared" si="6"/>
        <v>61.324786324786501</v>
      </c>
      <c r="S8" s="20">
        <f t="shared" si="7"/>
        <v>13.84615384615384</v>
      </c>
      <c r="T8" s="20"/>
      <c r="U8" s="20">
        <f t="shared" si="8"/>
        <v>7.1750000000000203E-2</v>
      </c>
    </row>
    <row r="9" spans="1:21" x14ac:dyDescent="0.25">
      <c r="A9" s="1" t="s">
        <v>26</v>
      </c>
      <c r="B9" s="1">
        <v>4918</v>
      </c>
      <c r="C9" s="1" t="s">
        <v>63</v>
      </c>
      <c r="D9" s="4">
        <v>1205</v>
      </c>
      <c r="E9" s="1">
        <v>1.153</v>
      </c>
      <c r="F9" s="1">
        <v>1.1534</v>
      </c>
      <c r="G9" s="9">
        <f t="shared" si="0"/>
        <v>-3.9999999999995595E-4</v>
      </c>
      <c r="H9" s="4">
        <f t="shared" si="1"/>
        <v>1.1532</v>
      </c>
      <c r="I9" s="19">
        <v>1.2665</v>
      </c>
      <c r="J9" s="19">
        <v>1.2661</v>
      </c>
      <c r="K9" s="20">
        <f>I9-J9</f>
        <v>3.9999999999995595E-4</v>
      </c>
      <c r="L9" s="21">
        <f t="shared" si="2"/>
        <v>1.2663</v>
      </c>
      <c r="M9" s="20">
        <v>1.2492000000000001</v>
      </c>
      <c r="N9" s="20">
        <v>1.2492000000000001</v>
      </c>
      <c r="O9" s="20">
        <f t="shared" si="3"/>
        <v>1.2492000000000001</v>
      </c>
      <c r="P9" s="21">
        <f t="shared" si="4"/>
        <v>0</v>
      </c>
      <c r="Q9" s="20">
        <f t="shared" si="5"/>
        <v>93.858921161825705</v>
      </c>
      <c r="R9" s="20">
        <f t="shared" si="6"/>
        <v>79.668049792531193</v>
      </c>
      <c r="S9" s="20">
        <f t="shared" si="7"/>
        <v>14.190871369294513</v>
      </c>
      <c r="T9" s="20"/>
      <c r="U9" s="20">
        <f t="shared" si="8"/>
        <v>9.6000000000000085E-2</v>
      </c>
    </row>
    <row r="10" spans="1:21" x14ac:dyDescent="0.25">
      <c r="A10" s="1" t="s">
        <v>27</v>
      </c>
      <c r="B10" s="1">
        <v>4916</v>
      </c>
      <c r="C10" s="1" t="s">
        <v>64</v>
      </c>
      <c r="D10" s="4">
        <v>1180</v>
      </c>
      <c r="E10" s="1">
        <v>1.1424000000000001</v>
      </c>
      <c r="F10" s="1">
        <v>1.1422000000000001</v>
      </c>
      <c r="G10" s="9">
        <f t="shared" si="0"/>
        <v>1.9999999999997797E-4</v>
      </c>
      <c r="H10" s="4">
        <f t="shared" si="1"/>
        <v>1.1423000000000001</v>
      </c>
      <c r="I10" s="19">
        <v>1.2074</v>
      </c>
      <c r="J10" s="19">
        <v>1.2072000000000001</v>
      </c>
      <c r="K10" s="20">
        <f t="shared" si="9"/>
        <v>1.9999999999997797E-4</v>
      </c>
      <c r="L10" s="21">
        <f t="shared" si="2"/>
        <v>1.2073</v>
      </c>
      <c r="M10" s="20">
        <v>1.1939</v>
      </c>
      <c r="N10" s="20">
        <v>1.1941999999999999</v>
      </c>
      <c r="O10" s="20">
        <f t="shared" si="3"/>
        <v>1.1940499999999998</v>
      </c>
      <c r="P10" s="21">
        <f t="shared" si="4"/>
        <v>-2.9999999999996696E-4</v>
      </c>
      <c r="Q10" s="20">
        <f t="shared" si="5"/>
        <v>55.084745762711819</v>
      </c>
      <c r="R10" s="20">
        <f t="shared" si="6"/>
        <v>43.855932203389614</v>
      </c>
      <c r="S10" s="20">
        <f t="shared" si="7"/>
        <v>11.228813559322205</v>
      </c>
      <c r="T10" s="20"/>
      <c r="U10" s="20">
        <f t="shared" si="8"/>
        <v>5.1749999999999741E-2</v>
      </c>
    </row>
    <row r="11" spans="1:21" x14ac:dyDescent="0.25">
      <c r="A11" s="1" t="s">
        <v>28</v>
      </c>
      <c r="B11" s="1">
        <v>4918</v>
      </c>
      <c r="C11" s="1" t="s">
        <v>65</v>
      </c>
      <c r="D11" s="4">
        <v>1220</v>
      </c>
      <c r="E11" s="1">
        <v>1.1411</v>
      </c>
      <c r="F11" s="1">
        <v>1.1413</v>
      </c>
      <c r="G11" s="9">
        <f t="shared" si="0"/>
        <v>-1.9999999999997797E-4</v>
      </c>
      <c r="H11" s="4">
        <f t="shared" si="1"/>
        <v>1.1412</v>
      </c>
      <c r="I11" s="19">
        <v>1.1933</v>
      </c>
      <c r="J11" s="19">
        <v>1.1929000000000001</v>
      </c>
      <c r="K11" s="20">
        <f t="shared" si="9"/>
        <v>3.9999999999995595E-4</v>
      </c>
      <c r="L11" s="21">
        <f t="shared" si="2"/>
        <v>1.1931</v>
      </c>
      <c r="M11" s="20">
        <v>1.1816</v>
      </c>
      <c r="N11" s="20">
        <v>1.1819999999999999</v>
      </c>
      <c r="O11" s="20">
        <f t="shared" si="3"/>
        <v>1.1818</v>
      </c>
      <c r="P11" s="21">
        <f t="shared" si="4"/>
        <v>-3.9999999999995595E-4</v>
      </c>
      <c r="Q11" s="20">
        <f t="shared" si="5"/>
        <v>42.540983606557425</v>
      </c>
      <c r="R11" s="20">
        <f t="shared" si="6"/>
        <v>33.278688524590137</v>
      </c>
      <c r="S11" s="20">
        <f t="shared" si="7"/>
        <v>9.262295081967288</v>
      </c>
      <c r="T11" s="20"/>
      <c r="U11" s="20">
        <f t="shared" si="8"/>
        <v>4.0599999999999969E-2</v>
      </c>
    </row>
    <row r="12" spans="1:21" x14ac:dyDescent="0.25">
      <c r="A12" s="1" t="s">
        <v>29</v>
      </c>
      <c r="B12" s="1">
        <v>4916</v>
      </c>
      <c r="C12" s="1" t="s">
        <v>66</v>
      </c>
      <c r="D12" s="4">
        <v>1400</v>
      </c>
      <c r="E12" s="1">
        <v>1.1519999999999999</v>
      </c>
      <c r="F12" s="1">
        <v>1.1519999999999999</v>
      </c>
      <c r="G12" s="9">
        <f t="shared" si="0"/>
        <v>0</v>
      </c>
      <c r="H12" s="4">
        <f t="shared" si="1"/>
        <v>1.1519999999999999</v>
      </c>
      <c r="I12" s="19">
        <v>1.4510000000000001</v>
      </c>
      <c r="J12" s="19">
        <v>1.4511000000000001</v>
      </c>
      <c r="K12" s="20">
        <f t="shared" si="9"/>
        <v>-9.9999999999988987E-5</v>
      </c>
      <c r="L12" s="21">
        <f t="shared" si="2"/>
        <v>1.45105</v>
      </c>
      <c r="M12" s="20">
        <v>1.4077</v>
      </c>
      <c r="N12" s="20">
        <v>1.4075</v>
      </c>
      <c r="O12" s="20">
        <f t="shared" si="3"/>
        <v>1.4076</v>
      </c>
      <c r="P12" s="21">
        <f t="shared" si="4"/>
        <v>1.9999999999997797E-4</v>
      </c>
      <c r="Q12" s="20">
        <f t="shared" si="5"/>
        <v>213.60714285714289</v>
      </c>
      <c r="R12" s="20">
        <f t="shared" si="6"/>
        <v>182.57142857142861</v>
      </c>
      <c r="S12" s="20">
        <f t="shared" si="7"/>
        <v>31.035714285714278</v>
      </c>
      <c r="T12" s="20"/>
      <c r="U12" s="20">
        <f t="shared" si="8"/>
        <v>0.25560000000000005</v>
      </c>
    </row>
    <row r="13" spans="1:21" x14ac:dyDescent="0.25">
      <c r="A13" s="1" t="s">
        <v>30</v>
      </c>
      <c r="B13" s="1">
        <v>4918</v>
      </c>
      <c r="C13" s="1" t="s">
        <v>67</v>
      </c>
      <c r="D13" s="4">
        <v>1450</v>
      </c>
      <c r="E13" s="1">
        <v>1.1538999999999999</v>
      </c>
      <c r="F13" s="1">
        <v>1.1536999999999999</v>
      </c>
      <c r="G13" s="9">
        <f t="shared" si="0"/>
        <v>1.9999999999997797E-4</v>
      </c>
      <c r="H13" s="4">
        <f t="shared" si="1"/>
        <v>1.1537999999999999</v>
      </c>
      <c r="I13" s="19">
        <v>1.4182999999999999</v>
      </c>
      <c r="J13" s="19">
        <v>1.4180999999999999</v>
      </c>
      <c r="K13" s="20">
        <f>I13-J13</f>
        <v>1.9999999999997797E-4</v>
      </c>
      <c r="L13" s="21">
        <f t="shared" si="2"/>
        <v>1.4181999999999999</v>
      </c>
      <c r="M13" s="20">
        <v>1.3864000000000001</v>
      </c>
      <c r="N13" s="20">
        <v>1.3859999999999999</v>
      </c>
      <c r="O13" s="20">
        <f t="shared" si="3"/>
        <v>1.3862000000000001</v>
      </c>
      <c r="P13" s="21">
        <f t="shared" si="4"/>
        <v>4.0000000000017799E-4</v>
      </c>
      <c r="Q13" s="20">
        <f t="shared" si="5"/>
        <v>182.34482758620689</v>
      </c>
      <c r="R13" s="20">
        <f t="shared" si="6"/>
        <v>160.27586206896564</v>
      </c>
      <c r="S13" s="20">
        <f t="shared" si="7"/>
        <v>22.068965517241253</v>
      </c>
      <c r="T13" s="20"/>
      <c r="U13" s="20">
        <f t="shared" si="8"/>
        <v>0.23240000000000016</v>
      </c>
    </row>
    <row r="14" spans="1:21" x14ac:dyDescent="0.25">
      <c r="A14" s="1" t="s">
        <v>31</v>
      </c>
      <c r="B14" s="1">
        <v>4916</v>
      </c>
      <c r="C14" s="1" t="s">
        <v>68</v>
      </c>
      <c r="D14" s="4">
        <v>1070</v>
      </c>
      <c r="E14" s="1">
        <v>1.1491</v>
      </c>
      <c r="F14" s="1">
        <v>1.1494</v>
      </c>
      <c r="G14" s="9">
        <f t="shared" si="0"/>
        <v>-2.9999999999996696E-4</v>
      </c>
      <c r="H14" s="4">
        <f t="shared" si="1"/>
        <v>1.1492499999999999</v>
      </c>
      <c r="I14" s="19">
        <v>1.304</v>
      </c>
      <c r="J14" s="19">
        <v>1.3037000000000001</v>
      </c>
      <c r="K14" s="20">
        <f t="shared" si="9"/>
        <v>2.9999999999996696E-4</v>
      </c>
      <c r="L14" s="21">
        <f t="shared" si="2"/>
        <v>1.3038500000000002</v>
      </c>
      <c r="M14" s="20">
        <v>1.2849999999999999</v>
      </c>
      <c r="N14" s="20">
        <v>1.2845</v>
      </c>
      <c r="O14" s="20">
        <f t="shared" si="3"/>
        <v>1.2847499999999998</v>
      </c>
      <c r="P14" s="21">
        <f t="shared" si="4"/>
        <v>4.9999999999994493E-4</v>
      </c>
      <c r="Q14" s="20">
        <f t="shared" si="5"/>
        <v>144.48598130841148</v>
      </c>
      <c r="R14" s="20">
        <f t="shared" si="6"/>
        <v>126.63551401869152</v>
      </c>
      <c r="S14" s="20">
        <f t="shared" si="7"/>
        <v>17.850467289719958</v>
      </c>
      <c r="T14" s="20"/>
      <c r="U14" s="20">
        <f t="shared" si="8"/>
        <v>0.13549999999999995</v>
      </c>
    </row>
    <row r="15" spans="1:21" x14ac:dyDescent="0.25">
      <c r="A15" s="1" t="s">
        <v>32</v>
      </c>
      <c r="B15" s="1">
        <v>4918</v>
      </c>
      <c r="C15" s="1" t="s">
        <v>69</v>
      </c>
      <c r="D15" s="4">
        <v>1100</v>
      </c>
      <c r="E15" s="1">
        <v>1.1534</v>
      </c>
      <c r="F15" s="1">
        <v>1.1531</v>
      </c>
      <c r="G15" s="9">
        <f t="shared" si="0"/>
        <v>2.9999999999996696E-4</v>
      </c>
      <c r="H15" s="4">
        <f t="shared" si="1"/>
        <v>1.1532499999999999</v>
      </c>
      <c r="I15" s="19">
        <v>1.3031999999999999</v>
      </c>
      <c r="J15" s="19">
        <v>1.3029999999999999</v>
      </c>
      <c r="K15" s="20">
        <f t="shared" si="9"/>
        <v>1.9999999999997797E-4</v>
      </c>
      <c r="L15" s="21">
        <f t="shared" si="2"/>
        <v>1.3030999999999999</v>
      </c>
      <c r="M15" s="20">
        <v>1.2813000000000001</v>
      </c>
      <c r="N15" s="20">
        <v>1.2815000000000001</v>
      </c>
      <c r="O15" s="20">
        <f t="shared" si="3"/>
        <v>1.2814000000000001</v>
      </c>
      <c r="P15" s="21">
        <f t="shared" si="4"/>
        <v>-1.9999999999997797E-4</v>
      </c>
      <c r="Q15" s="20">
        <f t="shared" si="5"/>
        <v>136.22727272727278</v>
      </c>
      <c r="R15" s="20">
        <f t="shared" si="6"/>
        <v>116.50000000000017</v>
      </c>
      <c r="S15" s="20">
        <f t="shared" si="7"/>
        <v>19.727272727272606</v>
      </c>
      <c r="T15" s="20"/>
      <c r="U15" s="20">
        <f t="shared" si="8"/>
        <v>0.12815000000000021</v>
      </c>
    </row>
    <row r="16" spans="1:21" x14ac:dyDescent="0.25">
      <c r="A16" s="1" t="s">
        <v>33</v>
      </c>
      <c r="B16" s="1">
        <v>4916</v>
      </c>
      <c r="C16" s="1" t="s">
        <v>70</v>
      </c>
      <c r="D16" s="4">
        <v>740</v>
      </c>
      <c r="E16" s="1">
        <v>1.1720999999999999</v>
      </c>
      <c r="F16" s="1">
        <v>1.1719999999999999</v>
      </c>
      <c r="G16" s="9">
        <f t="shared" si="0"/>
        <v>9.9999999999988987E-5</v>
      </c>
      <c r="H16" s="4">
        <f t="shared" si="1"/>
        <v>1.17205</v>
      </c>
      <c r="I16" s="19">
        <v>1.2674000000000001</v>
      </c>
      <c r="J16" s="19">
        <v>1.2676000000000001</v>
      </c>
      <c r="K16" s="20">
        <f t="shared" si="9"/>
        <v>-1.9999999999997797E-4</v>
      </c>
      <c r="L16" s="21">
        <f t="shared" si="2"/>
        <v>1.2675000000000001</v>
      </c>
      <c r="M16" s="20">
        <v>1.2509999999999999</v>
      </c>
      <c r="N16" s="20">
        <v>1.2511000000000001</v>
      </c>
      <c r="O16" s="20">
        <f t="shared" si="3"/>
        <v>1.25105</v>
      </c>
      <c r="P16" s="21">
        <f t="shared" si="4"/>
        <v>-1.0000000000021103E-4</v>
      </c>
      <c r="Q16" s="20">
        <f t="shared" si="5"/>
        <v>128.98648648648654</v>
      </c>
      <c r="R16" s="20">
        <f t="shared" si="6"/>
        <v>106.7567567567567</v>
      </c>
      <c r="S16" s="20">
        <f t="shared" si="7"/>
        <v>22.22972972972984</v>
      </c>
      <c r="T16" s="20"/>
      <c r="U16" s="20">
        <f t="shared" si="8"/>
        <v>7.8999999999999959E-2</v>
      </c>
    </row>
    <row r="17" spans="1:21" x14ac:dyDescent="0.25">
      <c r="A17" s="1" t="s">
        <v>34</v>
      </c>
      <c r="B17" s="1">
        <v>4918</v>
      </c>
      <c r="C17" s="1" t="s">
        <v>71</v>
      </c>
      <c r="D17" s="4">
        <v>760</v>
      </c>
      <c r="E17" s="1">
        <v>1.1657999999999999</v>
      </c>
      <c r="F17" s="1">
        <v>1.1655</v>
      </c>
      <c r="G17" s="9">
        <f t="shared" si="0"/>
        <v>2.9999999999996696E-4</v>
      </c>
      <c r="H17" s="4">
        <f t="shared" si="1"/>
        <v>1.1656499999999999</v>
      </c>
      <c r="I17" s="19">
        <v>1.2564</v>
      </c>
      <c r="J17" s="19">
        <v>1.2565999999999999</v>
      </c>
      <c r="K17" s="20">
        <f t="shared" si="9"/>
        <v>-1.9999999999997797E-4</v>
      </c>
      <c r="L17" s="21">
        <f t="shared" si="2"/>
        <v>1.2565</v>
      </c>
      <c r="M17" s="20">
        <v>1.2411000000000001</v>
      </c>
      <c r="N17" s="20">
        <v>1.2410000000000001</v>
      </c>
      <c r="O17" s="20">
        <f t="shared" si="3"/>
        <v>1.24105</v>
      </c>
      <c r="P17" s="21">
        <f t="shared" si="4"/>
        <v>9.9999999999988987E-5</v>
      </c>
      <c r="Q17" s="20">
        <f t="shared" si="5"/>
        <v>119.53947368421065</v>
      </c>
      <c r="R17" s="20">
        <f t="shared" si="6"/>
        <v>99.21052631578965</v>
      </c>
      <c r="S17" s="20">
        <f t="shared" si="7"/>
        <v>20.328947368420998</v>
      </c>
      <c r="T17" s="20"/>
      <c r="U17" s="20">
        <f t="shared" si="8"/>
        <v>7.5400000000000134E-2</v>
      </c>
    </row>
    <row r="18" spans="1:21" x14ac:dyDescent="0.25">
      <c r="A18" s="1" t="s">
        <v>35</v>
      </c>
      <c r="B18" s="1">
        <v>4916</v>
      </c>
      <c r="C18" s="1" t="s">
        <v>72</v>
      </c>
      <c r="D18" s="4">
        <v>1100</v>
      </c>
      <c r="E18" s="1">
        <v>1.1537999999999999</v>
      </c>
      <c r="F18" s="1">
        <v>1.1540999999999999</v>
      </c>
      <c r="G18" s="9">
        <f t="shared" si="0"/>
        <v>-2.9999999999996696E-4</v>
      </c>
      <c r="H18" s="4">
        <f t="shared" si="1"/>
        <v>1.15395</v>
      </c>
      <c r="I18" s="19">
        <v>1.4744999999999999</v>
      </c>
      <c r="J18" s="19">
        <v>1.4746999999999999</v>
      </c>
      <c r="K18" s="20">
        <f t="shared" si="9"/>
        <v>-1.9999999999997797E-4</v>
      </c>
      <c r="L18" s="21">
        <f t="shared" si="2"/>
        <v>1.4745999999999999</v>
      </c>
      <c r="M18" s="20">
        <v>1.4346000000000001</v>
      </c>
      <c r="N18" s="20">
        <v>1.4349000000000001</v>
      </c>
      <c r="O18" s="20">
        <f t="shared" si="3"/>
        <v>1.4347500000000002</v>
      </c>
      <c r="P18" s="21">
        <f t="shared" si="4"/>
        <v>-2.9999999999996696E-4</v>
      </c>
      <c r="Q18" s="20">
        <f t="shared" si="5"/>
        <v>291.49999999999983</v>
      </c>
      <c r="R18" s="20">
        <f t="shared" si="6"/>
        <v>255.27272727272742</v>
      </c>
      <c r="S18" s="20">
        <f t="shared" si="7"/>
        <v>36.227272727272407</v>
      </c>
      <c r="T18" s="20"/>
      <c r="U18" s="20">
        <f t="shared" si="8"/>
        <v>0.28080000000000016</v>
      </c>
    </row>
    <row r="19" spans="1:21" x14ac:dyDescent="0.25">
      <c r="A19" s="1" t="s">
        <v>36</v>
      </c>
      <c r="B19" s="1">
        <v>4918</v>
      </c>
      <c r="C19" s="1" t="s">
        <v>73</v>
      </c>
      <c r="D19" s="4">
        <v>1140</v>
      </c>
      <c r="E19" s="1">
        <v>1.1407</v>
      </c>
      <c r="F19" s="1">
        <v>1.1408</v>
      </c>
      <c r="G19" s="9">
        <f t="shared" si="0"/>
        <v>-9.9999999999988987E-5</v>
      </c>
      <c r="H19" s="4">
        <f t="shared" si="1"/>
        <v>1.1407500000000002</v>
      </c>
      <c r="I19" s="19">
        <v>1.4427000000000001</v>
      </c>
      <c r="J19" s="19">
        <v>1.4430000000000001</v>
      </c>
      <c r="K19" s="20">
        <f t="shared" si="9"/>
        <v>-2.9999999999996696E-4</v>
      </c>
      <c r="L19" s="21">
        <f t="shared" si="2"/>
        <v>1.44285</v>
      </c>
      <c r="M19" s="20">
        <v>1.4049</v>
      </c>
      <c r="N19" s="20">
        <v>1.405</v>
      </c>
      <c r="O19" s="20">
        <f t="shared" si="3"/>
        <v>1.4049499999999999</v>
      </c>
      <c r="P19" s="21">
        <f t="shared" si="4"/>
        <v>-9.9999999999988987E-5</v>
      </c>
      <c r="Q19" s="20">
        <f t="shared" si="5"/>
        <v>264.99999999999983</v>
      </c>
      <c r="R19" s="20">
        <f t="shared" si="6"/>
        <v>231.7543859649121</v>
      </c>
      <c r="S19" s="20">
        <f t="shared" si="7"/>
        <v>33.245614035087726</v>
      </c>
      <c r="T19" s="20"/>
      <c r="U19" s="20">
        <f t="shared" si="8"/>
        <v>0.26419999999999977</v>
      </c>
    </row>
    <row r="20" spans="1:21" x14ac:dyDescent="0.25">
      <c r="A20" s="1" t="s">
        <v>37</v>
      </c>
      <c r="B20" s="1">
        <v>4916</v>
      </c>
      <c r="C20" s="1" t="s">
        <v>74</v>
      </c>
      <c r="D20" s="4">
        <v>1000</v>
      </c>
      <c r="E20" s="1">
        <v>1.1505000000000001</v>
      </c>
      <c r="F20" s="1">
        <v>1.1504000000000001</v>
      </c>
      <c r="G20" s="9">
        <f t="shared" si="0"/>
        <v>9.9999999999988987E-5</v>
      </c>
      <c r="H20" s="4">
        <f t="shared" si="1"/>
        <v>1.1504500000000002</v>
      </c>
      <c r="I20" s="19">
        <v>1.3422000000000001</v>
      </c>
      <c r="J20" s="19">
        <v>1.3427</v>
      </c>
      <c r="K20" s="20">
        <f t="shared" si="9"/>
        <v>-4.9999999999994493E-4</v>
      </c>
      <c r="L20" s="21">
        <f t="shared" si="2"/>
        <v>1.3424499999999999</v>
      </c>
      <c r="M20" s="20">
        <v>1.3149999999999999</v>
      </c>
      <c r="N20" s="20">
        <v>1.3152999999999999</v>
      </c>
      <c r="O20" s="20">
        <f t="shared" si="3"/>
        <v>1.31515</v>
      </c>
      <c r="P20" s="21">
        <f t="shared" si="4"/>
        <v>-2.9999999999996696E-4</v>
      </c>
      <c r="Q20" s="20">
        <f t="shared" si="5"/>
        <v>191.99999999999972</v>
      </c>
      <c r="R20" s="20">
        <f t="shared" si="6"/>
        <v>164.69999999999985</v>
      </c>
      <c r="S20" s="20">
        <f t="shared" si="7"/>
        <v>27.299999999999869</v>
      </c>
      <c r="T20" s="20"/>
      <c r="U20" s="20">
        <f t="shared" si="8"/>
        <v>0.16469999999999985</v>
      </c>
    </row>
    <row r="21" spans="1:21" x14ac:dyDescent="0.25">
      <c r="A21" s="1" t="s">
        <v>38</v>
      </c>
      <c r="B21" s="1">
        <v>4918</v>
      </c>
      <c r="C21" s="1" t="s">
        <v>75</v>
      </c>
      <c r="D21" s="4">
        <v>1100</v>
      </c>
      <c r="E21" s="1">
        <v>1.1480999999999999</v>
      </c>
      <c r="F21" s="1">
        <v>1.1483000000000001</v>
      </c>
      <c r="G21" s="9">
        <f t="shared" si="0"/>
        <v>-2.0000000000020002E-4</v>
      </c>
      <c r="H21" s="4">
        <f t="shared" si="1"/>
        <v>1.1482000000000001</v>
      </c>
      <c r="I21" s="19">
        <v>1.3481000000000001</v>
      </c>
      <c r="J21" s="19">
        <v>1.3482000000000001</v>
      </c>
      <c r="K21" s="20">
        <f t="shared" si="9"/>
        <v>-9.9999999999988987E-5</v>
      </c>
      <c r="L21" s="21">
        <f t="shared" si="2"/>
        <v>1.34815</v>
      </c>
      <c r="M21" s="20">
        <v>1.3207</v>
      </c>
      <c r="N21" s="20">
        <v>1.3206</v>
      </c>
      <c r="O21" s="20">
        <f t="shared" si="3"/>
        <v>1.3206500000000001</v>
      </c>
      <c r="P21" s="21">
        <f t="shared" si="4"/>
        <v>9.9999999999988987E-5</v>
      </c>
      <c r="Q21" s="20">
        <f t="shared" si="5"/>
        <v>181.77272727272711</v>
      </c>
      <c r="R21" s="20">
        <f t="shared" si="6"/>
        <v>156.77272727272725</v>
      </c>
      <c r="S21" s="20">
        <f t="shared" si="7"/>
        <v>24.999999999999858</v>
      </c>
      <c r="T21" s="20"/>
      <c r="U21" s="20">
        <f t="shared" si="8"/>
        <v>0.17244999999999999</v>
      </c>
    </row>
    <row r="22" spans="1:21" x14ac:dyDescent="0.25">
      <c r="A22" s="1" t="s">
        <v>39</v>
      </c>
      <c r="B22" s="1">
        <v>4916</v>
      </c>
      <c r="C22" s="1" t="s">
        <v>76</v>
      </c>
      <c r="D22" s="4">
        <v>1670</v>
      </c>
      <c r="E22" s="1">
        <v>1.1403000000000001</v>
      </c>
      <c r="F22" s="1">
        <v>1.1403000000000001</v>
      </c>
      <c r="G22" s="9">
        <f t="shared" si="0"/>
        <v>0</v>
      </c>
      <c r="H22" s="4">
        <f t="shared" si="1"/>
        <v>1.1403000000000001</v>
      </c>
      <c r="I22" s="19">
        <v>1.4486000000000001</v>
      </c>
      <c r="J22" s="19">
        <v>1.4484999999999999</v>
      </c>
      <c r="K22" s="20">
        <f t="shared" si="9"/>
        <v>1.0000000000021103E-4</v>
      </c>
      <c r="L22" s="21">
        <f t="shared" si="2"/>
        <v>1.44855</v>
      </c>
      <c r="M22" s="20">
        <v>1.4157999999999999</v>
      </c>
      <c r="N22" s="20">
        <v>1.4154</v>
      </c>
      <c r="O22" s="20">
        <f t="shared" si="3"/>
        <v>1.4156</v>
      </c>
      <c r="P22" s="21">
        <f t="shared" si="4"/>
        <v>3.9999999999995595E-4</v>
      </c>
      <c r="Q22" s="20">
        <f t="shared" si="5"/>
        <v>184.58083832335322</v>
      </c>
      <c r="R22" s="20">
        <f t="shared" si="6"/>
        <v>164.85029940119756</v>
      </c>
      <c r="S22" s="20">
        <f t="shared" si="7"/>
        <v>19.73053892215566</v>
      </c>
      <c r="T22" s="20"/>
      <c r="U22" s="20">
        <f t="shared" si="8"/>
        <v>0.27529999999999988</v>
      </c>
    </row>
    <row r="23" spans="1:21" x14ac:dyDescent="0.25">
      <c r="A23" s="1" t="s">
        <v>40</v>
      </c>
      <c r="B23" s="1">
        <v>4918</v>
      </c>
      <c r="C23" s="1" t="s">
        <v>77</v>
      </c>
      <c r="D23" s="4">
        <v>1750</v>
      </c>
      <c r="E23" s="1">
        <v>1.1475</v>
      </c>
      <c r="F23" s="1">
        <v>1.1478999999999999</v>
      </c>
      <c r="G23" s="9">
        <f t="shared" si="0"/>
        <v>-3.9999999999995595E-4</v>
      </c>
      <c r="H23" s="4">
        <f t="shared" si="1"/>
        <v>1.1476999999999999</v>
      </c>
      <c r="I23" s="19">
        <v>1.4287000000000001</v>
      </c>
      <c r="J23" s="19">
        <v>1.4281999999999999</v>
      </c>
      <c r="K23" s="20">
        <f t="shared" si="9"/>
        <v>5.0000000000016698E-4</v>
      </c>
      <c r="L23" s="21">
        <f t="shared" si="2"/>
        <v>1.42845</v>
      </c>
      <c r="M23" s="20">
        <v>1.3967000000000001</v>
      </c>
      <c r="N23" s="20">
        <v>1.3966000000000001</v>
      </c>
      <c r="O23" s="20">
        <f t="shared" si="3"/>
        <v>1.3966500000000002</v>
      </c>
      <c r="P23" s="21">
        <f t="shared" si="4"/>
        <v>9.9999999999988987E-5</v>
      </c>
      <c r="Q23" s="20">
        <f t="shared" si="5"/>
        <v>160.42857142857147</v>
      </c>
      <c r="R23" s="20">
        <f t="shared" si="6"/>
        <v>142.25714285714298</v>
      </c>
      <c r="S23" s="20">
        <f t="shared" si="7"/>
        <v>18.171428571428493</v>
      </c>
      <c r="T23" s="20"/>
      <c r="U23" s="20">
        <f t="shared" si="8"/>
        <v>0.24895000000000023</v>
      </c>
    </row>
    <row r="24" spans="1:21" x14ac:dyDescent="0.25">
      <c r="A24" s="1" t="s">
        <v>41</v>
      </c>
      <c r="B24" s="1">
        <v>4916</v>
      </c>
      <c r="C24" s="1" t="s">
        <v>78</v>
      </c>
      <c r="D24" s="4">
        <v>1130</v>
      </c>
      <c r="E24" s="1">
        <v>1.1521999999999999</v>
      </c>
      <c r="F24" s="1">
        <v>1.1518999999999999</v>
      </c>
      <c r="G24" s="9">
        <f t="shared" si="0"/>
        <v>2.9999999999996696E-4</v>
      </c>
      <c r="H24" s="4">
        <f t="shared" si="1"/>
        <v>1.15205</v>
      </c>
      <c r="I24" s="19">
        <v>1.6109</v>
      </c>
      <c r="J24" s="19">
        <v>1.6107</v>
      </c>
      <c r="K24" s="20">
        <f t="shared" si="9"/>
        <v>1.9999999999997797E-4</v>
      </c>
      <c r="L24" s="21">
        <f t="shared" si="2"/>
        <v>1.6108</v>
      </c>
      <c r="M24" s="20">
        <v>1.5647</v>
      </c>
      <c r="N24" s="20">
        <v>1.5644</v>
      </c>
      <c r="O24" s="20">
        <f t="shared" si="3"/>
        <v>1.5645500000000001</v>
      </c>
      <c r="P24" s="21">
        <f t="shared" si="4"/>
        <v>2.9999999999996696E-4</v>
      </c>
      <c r="Q24" s="20">
        <f t="shared" si="5"/>
        <v>405.97345132743368</v>
      </c>
      <c r="R24" s="20">
        <f t="shared" si="6"/>
        <v>365.04424778761074</v>
      </c>
      <c r="S24" s="20">
        <f t="shared" si="7"/>
        <v>40.929203539822936</v>
      </c>
      <c r="T24" s="20"/>
      <c r="U24" s="20">
        <f t="shared" si="8"/>
        <v>0.41250000000000009</v>
      </c>
    </row>
    <row r="25" spans="1:21" x14ac:dyDescent="0.25">
      <c r="A25" s="1" t="s">
        <v>42</v>
      </c>
      <c r="B25" s="1">
        <v>4918</v>
      </c>
      <c r="C25" s="1" t="s">
        <v>79</v>
      </c>
      <c r="D25" s="4">
        <v>1140</v>
      </c>
      <c r="E25" s="1">
        <v>1.1506000000000001</v>
      </c>
      <c r="F25" s="1">
        <v>1.1506000000000001</v>
      </c>
      <c r="G25" s="9">
        <f t="shared" si="0"/>
        <v>0</v>
      </c>
      <c r="H25" s="4">
        <f t="shared" si="1"/>
        <v>1.1506000000000001</v>
      </c>
      <c r="I25" s="19">
        <v>1.5333000000000001</v>
      </c>
      <c r="J25" s="19">
        <v>1.5338000000000001</v>
      </c>
      <c r="K25" s="20">
        <f t="shared" si="9"/>
        <v>-4.9999999999994493E-4</v>
      </c>
      <c r="L25" s="21">
        <f t="shared" si="2"/>
        <v>1.53355</v>
      </c>
      <c r="M25" s="20">
        <v>1.4898</v>
      </c>
      <c r="N25" s="20">
        <v>1.4902</v>
      </c>
      <c r="O25" s="20">
        <f t="shared" si="3"/>
        <v>1.49</v>
      </c>
      <c r="P25" s="21">
        <f t="shared" si="4"/>
        <v>-3.9999999999995595E-4</v>
      </c>
      <c r="Q25" s="20">
        <f t="shared" si="5"/>
        <v>335.92105263157885</v>
      </c>
      <c r="R25" s="20">
        <f t="shared" si="6"/>
        <v>297.71929824561397</v>
      </c>
      <c r="S25" s="20">
        <f t="shared" si="7"/>
        <v>38.201754385964875</v>
      </c>
      <c r="T25" s="20"/>
      <c r="U25" s="20">
        <f t="shared" si="8"/>
        <v>0.33939999999999992</v>
      </c>
    </row>
    <row r="26" spans="1:21" x14ac:dyDescent="0.25">
      <c r="A26" s="1" t="s">
        <v>43</v>
      </c>
      <c r="B26" s="1">
        <v>4916</v>
      </c>
      <c r="C26" s="1" t="s">
        <v>80</v>
      </c>
      <c r="D26" s="4">
        <v>1070</v>
      </c>
      <c r="E26" s="1">
        <v>1.1603000000000001</v>
      </c>
      <c r="F26" s="1">
        <v>1.1599999999999999</v>
      </c>
      <c r="G26" s="9">
        <f t="shared" si="0"/>
        <v>3.00000000000189E-4</v>
      </c>
      <c r="H26" s="4">
        <f t="shared" si="1"/>
        <v>1.16015</v>
      </c>
      <c r="I26" s="19">
        <v>1.5249999999999999</v>
      </c>
      <c r="J26" s="19">
        <v>1.5250999999999999</v>
      </c>
      <c r="K26" s="20">
        <f t="shared" si="9"/>
        <v>-9.9999999999988987E-5</v>
      </c>
      <c r="L26" s="21">
        <f t="shared" si="2"/>
        <v>1.5250499999999998</v>
      </c>
      <c r="M26" s="20">
        <v>1.4831000000000001</v>
      </c>
      <c r="N26" s="20">
        <v>1.4830000000000001</v>
      </c>
      <c r="O26" s="20">
        <f t="shared" si="3"/>
        <v>1.48305</v>
      </c>
      <c r="P26" s="21">
        <f t="shared" si="4"/>
        <v>9.9999999999988987E-5</v>
      </c>
      <c r="Q26" s="20">
        <f t="shared" si="5"/>
        <v>341.02803738317738</v>
      </c>
      <c r="R26" s="20">
        <f t="shared" si="6"/>
        <v>301.77570093457939</v>
      </c>
      <c r="S26" s="20">
        <f t="shared" si="7"/>
        <v>39.252336448597987</v>
      </c>
      <c r="T26" s="20"/>
      <c r="U26" s="20">
        <f t="shared" si="8"/>
        <v>0.32289999999999996</v>
      </c>
    </row>
    <row r="27" spans="1:21" x14ac:dyDescent="0.25">
      <c r="A27" s="1" t="s">
        <v>44</v>
      </c>
      <c r="B27" s="1">
        <v>4918</v>
      </c>
      <c r="C27" s="1" t="s">
        <v>81</v>
      </c>
      <c r="D27" s="4">
        <v>1110</v>
      </c>
      <c r="E27" s="1">
        <v>1.1382000000000001</v>
      </c>
      <c r="F27" s="1">
        <v>1.1382000000000001</v>
      </c>
      <c r="G27" s="9">
        <f t="shared" si="0"/>
        <v>0</v>
      </c>
      <c r="H27" s="4">
        <f t="shared" si="1"/>
        <v>1.1382000000000001</v>
      </c>
      <c r="I27" s="19">
        <v>1.4295</v>
      </c>
      <c r="J27" s="19">
        <v>1.4298</v>
      </c>
      <c r="K27" s="20">
        <f t="shared" si="9"/>
        <v>-2.9999999999996696E-4</v>
      </c>
      <c r="L27" s="21">
        <f t="shared" si="2"/>
        <v>1.4296500000000001</v>
      </c>
      <c r="M27" s="20">
        <v>1.3929</v>
      </c>
      <c r="N27" s="20">
        <v>1.3933</v>
      </c>
      <c r="O27" s="20">
        <f t="shared" si="3"/>
        <v>1.3931</v>
      </c>
      <c r="P27" s="21">
        <f t="shared" si="4"/>
        <v>-3.9999999999995595E-4</v>
      </c>
      <c r="Q27" s="20">
        <f t="shared" si="5"/>
        <v>262.56756756756755</v>
      </c>
      <c r="R27" s="20">
        <f t="shared" si="6"/>
        <v>229.63963963963951</v>
      </c>
      <c r="S27" s="20">
        <f t="shared" si="7"/>
        <v>32.927927927928039</v>
      </c>
      <c r="T27" s="20"/>
      <c r="U27" s="20">
        <f t="shared" si="8"/>
        <v>0.2548999999999999</v>
      </c>
    </row>
    <row r="28" spans="1:21" x14ac:dyDescent="0.25">
      <c r="A28" s="1" t="s">
        <v>45</v>
      </c>
      <c r="B28" s="1">
        <v>4916</v>
      </c>
      <c r="C28" s="1" t="s">
        <v>82</v>
      </c>
      <c r="D28" s="4">
        <v>1060</v>
      </c>
      <c r="E28" s="1">
        <v>1.1516</v>
      </c>
      <c r="F28" s="1">
        <v>1.1520999999999999</v>
      </c>
      <c r="G28" s="9">
        <f t="shared" si="0"/>
        <v>-4.9999999999994493E-4</v>
      </c>
      <c r="H28" s="4">
        <f t="shared" si="1"/>
        <v>1.15185</v>
      </c>
      <c r="I28" s="19">
        <v>1.446</v>
      </c>
      <c r="J28" s="19">
        <v>1.4456</v>
      </c>
      <c r="K28" s="20">
        <f t="shared" si="9"/>
        <v>3.9999999999995595E-4</v>
      </c>
      <c r="L28" s="21">
        <f t="shared" si="2"/>
        <v>1.4458</v>
      </c>
      <c r="M28" s="20">
        <v>1.4111</v>
      </c>
      <c r="N28" s="20">
        <v>1.411</v>
      </c>
      <c r="O28" s="20">
        <f t="shared" si="3"/>
        <v>1.4110499999999999</v>
      </c>
      <c r="P28" s="21">
        <f t="shared" si="4"/>
        <v>9.9999999999988987E-5</v>
      </c>
      <c r="Q28" s="20">
        <f t="shared" si="5"/>
        <v>277.31132075471692</v>
      </c>
      <c r="R28" s="20">
        <f t="shared" si="6"/>
        <v>244.52830188679232</v>
      </c>
      <c r="S28" s="20">
        <f t="shared" si="7"/>
        <v>32.783018867924596</v>
      </c>
      <c r="T28" s="20"/>
      <c r="U28" s="20">
        <f t="shared" si="8"/>
        <v>0.25919999999999987</v>
      </c>
    </row>
    <row r="29" spans="1:21" x14ac:dyDescent="0.25">
      <c r="A29" s="1" t="s">
        <v>46</v>
      </c>
      <c r="B29" s="1">
        <v>4918</v>
      </c>
      <c r="C29" s="1" t="s">
        <v>83</v>
      </c>
      <c r="D29" s="4">
        <v>1100</v>
      </c>
      <c r="E29" s="1">
        <v>1.1456999999999999</v>
      </c>
      <c r="F29" s="1">
        <v>1.1457999999999999</v>
      </c>
      <c r="G29" s="9">
        <f t="shared" si="0"/>
        <v>-9.9999999999988987E-5</v>
      </c>
      <c r="H29" s="4">
        <f t="shared" si="1"/>
        <v>1.14575</v>
      </c>
      <c r="I29" s="19">
        <v>1.3714</v>
      </c>
      <c r="J29" s="19">
        <v>1.3712</v>
      </c>
      <c r="K29" s="20">
        <f t="shared" si="9"/>
        <v>1.9999999999997797E-4</v>
      </c>
      <c r="L29" s="21">
        <f t="shared" si="2"/>
        <v>1.3713</v>
      </c>
      <c r="M29" s="20">
        <v>1.3442000000000001</v>
      </c>
      <c r="N29" s="20">
        <v>1.3442000000000001</v>
      </c>
      <c r="O29" s="20">
        <f t="shared" si="3"/>
        <v>1.3442000000000001</v>
      </c>
      <c r="P29" s="21">
        <f t="shared" si="4"/>
        <v>0</v>
      </c>
      <c r="Q29" s="20">
        <f t="shared" si="5"/>
        <v>205.04545454545448</v>
      </c>
      <c r="R29" s="20">
        <f t="shared" si="6"/>
        <v>180.40909090909091</v>
      </c>
      <c r="S29" s="20">
        <f t="shared" si="7"/>
        <v>24.636363636363569</v>
      </c>
      <c r="T29" s="20"/>
      <c r="U29" s="20">
        <f t="shared" si="8"/>
        <v>0.19845000000000002</v>
      </c>
    </row>
    <row r="30" spans="1:21" x14ac:dyDescent="0.25">
      <c r="A30" s="1" t="s">
        <v>48</v>
      </c>
      <c r="B30" s="1">
        <v>4916</v>
      </c>
      <c r="C30" s="1" t="s">
        <v>84</v>
      </c>
      <c r="D30" s="4">
        <v>1120</v>
      </c>
      <c r="E30" s="1">
        <v>1.1456999999999999</v>
      </c>
      <c r="F30" s="1">
        <v>1.1459999999999999</v>
      </c>
      <c r="G30" s="9">
        <f t="shared" si="0"/>
        <v>-2.9999999999996696E-4</v>
      </c>
      <c r="H30" s="4">
        <f t="shared" si="1"/>
        <v>1.1458499999999998</v>
      </c>
      <c r="I30" s="19">
        <v>1.4564999999999999</v>
      </c>
      <c r="J30" s="19">
        <v>1.4568000000000001</v>
      </c>
      <c r="K30" s="20">
        <f t="shared" si="9"/>
        <v>-3.00000000000189E-4</v>
      </c>
      <c r="L30" s="21">
        <f t="shared" si="2"/>
        <v>1.45665</v>
      </c>
      <c r="M30" s="20">
        <v>1.4177999999999999</v>
      </c>
      <c r="N30" s="20">
        <v>1.4179999999999999</v>
      </c>
      <c r="O30" s="20">
        <f t="shared" si="3"/>
        <v>1.4178999999999999</v>
      </c>
      <c r="P30" s="21">
        <f t="shared" si="4"/>
        <v>-1.9999999999997797E-4</v>
      </c>
      <c r="Q30" s="20">
        <f t="shared" si="5"/>
        <v>277.50000000000011</v>
      </c>
      <c r="R30" s="20">
        <f t="shared" si="6"/>
        <v>242.90178571428581</v>
      </c>
      <c r="S30" s="20">
        <f t="shared" si="7"/>
        <v>34.598214285714306</v>
      </c>
      <c r="T30" s="20"/>
      <c r="U30" s="20">
        <f t="shared" si="8"/>
        <v>0.27205000000000013</v>
      </c>
    </row>
    <row r="31" spans="1:21" x14ac:dyDescent="0.25">
      <c r="A31" s="1" t="s">
        <v>49</v>
      </c>
      <c r="B31" s="1">
        <v>4918</v>
      </c>
      <c r="C31" s="1" t="s">
        <v>85</v>
      </c>
      <c r="D31" s="4">
        <v>1150</v>
      </c>
      <c r="E31" s="1">
        <v>1.1423000000000001</v>
      </c>
      <c r="F31" s="1">
        <v>1.1422000000000001</v>
      </c>
      <c r="G31" s="9">
        <f t="shared" si="0"/>
        <v>9.9999999999988987E-5</v>
      </c>
      <c r="H31" s="4">
        <f t="shared" si="1"/>
        <v>1.1422500000000002</v>
      </c>
      <c r="I31" s="19">
        <v>1.4175</v>
      </c>
      <c r="J31" s="19">
        <v>1.4177999999999999</v>
      </c>
      <c r="K31" s="20">
        <f t="shared" si="9"/>
        <v>-2.9999999999996696E-4</v>
      </c>
      <c r="L31" s="21">
        <f t="shared" si="2"/>
        <v>1.4176500000000001</v>
      </c>
      <c r="M31" s="20">
        <v>1.3829</v>
      </c>
      <c r="N31" s="20">
        <v>1.3832</v>
      </c>
      <c r="O31" s="20">
        <f t="shared" si="3"/>
        <v>1.3830499999999999</v>
      </c>
      <c r="P31" s="21">
        <f t="shared" si="4"/>
        <v>-2.9999999999996696E-4</v>
      </c>
      <c r="Q31" s="20">
        <f t="shared" si="5"/>
        <v>239.4782608695651</v>
      </c>
      <c r="R31" s="20">
        <f t="shared" si="6"/>
        <v>209.39130434782581</v>
      </c>
      <c r="S31" s="20">
        <f t="shared" si="7"/>
        <v>30.086956521739296</v>
      </c>
      <c r="T31" s="20"/>
      <c r="U31" s="20">
        <f t="shared" si="8"/>
        <v>0.24079999999999968</v>
      </c>
    </row>
    <row r="32" spans="1:21" x14ac:dyDescent="0.25">
      <c r="A32" s="1" t="s">
        <v>50</v>
      </c>
      <c r="B32" s="1">
        <v>4916</v>
      </c>
      <c r="C32" s="1" t="s">
        <v>86</v>
      </c>
      <c r="D32" s="4">
        <v>1190</v>
      </c>
      <c r="E32" s="1">
        <v>1.1444000000000001</v>
      </c>
      <c r="F32" s="1">
        <v>1.1440999999999999</v>
      </c>
      <c r="G32" s="9">
        <f t="shared" si="0"/>
        <v>3.00000000000189E-4</v>
      </c>
      <c r="H32" s="4">
        <f t="shared" si="1"/>
        <v>1.14425</v>
      </c>
      <c r="I32" s="19">
        <v>1.3973</v>
      </c>
      <c r="J32" s="19">
        <v>1.3972</v>
      </c>
      <c r="K32" s="20">
        <f t="shared" si="9"/>
        <v>9.9999999999988987E-5</v>
      </c>
      <c r="L32" s="21">
        <f t="shared" si="2"/>
        <v>1.3972500000000001</v>
      </c>
      <c r="M32" s="20">
        <v>1.3647</v>
      </c>
      <c r="N32" s="20">
        <v>1.3648</v>
      </c>
      <c r="O32" s="20">
        <f t="shared" si="3"/>
        <v>1.3647499999999999</v>
      </c>
      <c r="P32" s="21">
        <f t="shared" si="4"/>
        <v>-9.9999999999988987E-5</v>
      </c>
      <c r="Q32" s="20">
        <f t="shared" si="5"/>
        <v>212.60504201680683</v>
      </c>
      <c r="R32" s="20">
        <f t="shared" si="6"/>
        <v>185.29411764705875</v>
      </c>
      <c r="S32" s="20">
        <f t="shared" si="7"/>
        <v>27.310924369748079</v>
      </c>
      <c r="T32" s="20"/>
      <c r="U32" s="20">
        <f t="shared" si="8"/>
        <v>0.22049999999999992</v>
      </c>
    </row>
    <row r="33" spans="1:21" x14ac:dyDescent="0.25">
      <c r="A33" s="1" t="s">
        <v>51</v>
      </c>
      <c r="B33" s="1">
        <v>4918</v>
      </c>
      <c r="C33" s="1" t="s">
        <v>87</v>
      </c>
      <c r="D33" s="4">
        <v>1120</v>
      </c>
      <c r="E33" s="1">
        <v>1.1518999999999999</v>
      </c>
      <c r="F33" s="1">
        <v>1.1519999999999999</v>
      </c>
      <c r="G33" s="9">
        <f t="shared" si="0"/>
        <v>-9.9999999999988987E-5</v>
      </c>
      <c r="H33" s="4">
        <f t="shared" si="1"/>
        <v>1.1519499999999998</v>
      </c>
      <c r="I33" s="19">
        <v>1.4040999999999999</v>
      </c>
      <c r="J33" s="19">
        <v>1.4038999999999999</v>
      </c>
      <c r="K33" s="20">
        <f t="shared" si="9"/>
        <v>1.9999999999997797E-4</v>
      </c>
      <c r="L33" s="21">
        <f t="shared" si="2"/>
        <v>1.4039999999999999</v>
      </c>
      <c r="M33" s="20">
        <v>1.3754999999999999</v>
      </c>
      <c r="N33" s="20">
        <v>1.3753</v>
      </c>
      <c r="O33" s="20">
        <f t="shared" si="3"/>
        <v>1.3754</v>
      </c>
      <c r="P33" s="21">
        <f t="shared" si="4"/>
        <v>1.9999999999997797E-4</v>
      </c>
      <c r="Q33" s="20">
        <f t="shared" si="5"/>
        <v>225.04464285714292</v>
      </c>
      <c r="R33" s="20">
        <f t="shared" si="6"/>
        <v>199.5089285714287</v>
      </c>
      <c r="S33" s="20">
        <f t="shared" si="7"/>
        <v>25.535714285714221</v>
      </c>
      <c r="T33" s="20"/>
      <c r="U33" s="20">
        <f t="shared" si="8"/>
        <v>0.22345000000000015</v>
      </c>
    </row>
    <row r="34" spans="1:21" x14ac:dyDescent="0.25">
      <c r="A34" s="1" t="s">
        <v>52</v>
      </c>
      <c r="B34" s="1">
        <v>4916</v>
      </c>
      <c r="C34" s="1" t="s">
        <v>88</v>
      </c>
      <c r="D34" s="4">
        <v>1100</v>
      </c>
      <c r="E34" s="1">
        <v>1.1504000000000001</v>
      </c>
      <c r="F34" s="1">
        <v>1.1499999999999999</v>
      </c>
      <c r="G34" s="9">
        <f t="shared" si="0"/>
        <v>4.0000000000017799E-4</v>
      </c>
      <c r="H34" s="4">
        <f t="shared" si="1"/>
        <v>1.1501999999999999</v>
      </c>
      <c r="I34" s="19">
        <v>1.3754999999999999</v>
      </c>
      <c r="J34" s="19">
        <v>1.375</v>
      </c>
      <c r="K34" s="20">
        <f t="shared" si="9"/>
        <v>4.9999999999994493E-4</v>
      </c>
      <c r="L34" s="21">
        <f t="shared" si="2"/>
        <v>1.3752499999999999</v>
      </c>
      <c r="M34" s="20">
        <v>1.3479000000000001</v>
      </c>
      <c r="N34" s="20">
        <v>1.3475999999999999</v>
      </c>
      <c r="O34" s="20">
        <f t="shared" si="3"/>
        <v>1.34775</v>
      </c>
      <c r="P34" s="21">
        <f t="shared" si="4"/>
        <v>3.00000000000189E-4</v>
      </c>
      <c r="Q34" s="20">
        <f t="shared" si="5"/>
        <v>204.59090909090907</v>
      </c>
      <c r="R34" s="20">
        <f t="shared" si="6"/>
        <v>179.59090909090918</v>
      </c>
      <c r="S34" s="20">
        <f t="shared" si="7"/>
        <v>24.999999999999886</v>
      </c>
      <c r="T34" s="20"/>
      <c r="U34" s="20">
        <f t="shared" si="8"/>
        <v>0.19755000000000011</v>
      </c>
    </row>
    <row r="35" spans="1:21" x14ac:dyDescent="0.25">
      <c r="A35" s="1" t="s">
        <v>53</v>
      </c>
      <c r="B35" s="1">
        <v>4918</v>
      </c>
      <c r="C35" s="1" t="s">
        <v>89</v>
      </c>
      <c r="D35" s="4">
        <v>1130</v>
      </c>
      <c r="E35" s="1">
        <v>1.1497999999999999</v>
      </c>
      <c r="F35" s="1">
        <v>1.1495</v>
      </c>
      <c r="G35" s="9">
        <f t="shared" si="0"/>
        <v>2.9999999999996696E-4</v>
      </c>
      <c r="H35" s="4">
        <f t="shared" si="1"/>
        <v>1.1496499999999998</v>
      </c>
      <c r="I35" s="19">
        <v>1.4096</v>
      </c>
      <c r="J35" s="19">
        <v>1.4096</v>
      </c>
      <c r="K35" s="20">
        <f t="shared" si="9"/>
        <v>0</v>
      </c>
      <c r="L35" s="21">
        <f t="shared" si="2"/>
        <v>1.4096</v>
      </c>
      <c r="M35" s="20">
        <v>1.381</v>
      </c>
      <c r="N35" s="20">
        <v>1.3808</v>
      </c>
      <c r="O35" s="20">
        <f t="shared" si="3"/>
        <v>1.3809</v>
      </c>
      <c r="P35" s="21">
        <f t="shared" si="4"/>
        <v>1.9999999999997797E-4</v>
      </c>
      <c r="Q35" s="20">
        <f t="shared" si="5"/>
        <v>230.04424778761074</v>
      </c>
      <c r="R35" s="20">
        <f t="shared" si="6"/>
        <v>204.64601769911522</v>
      </c>
      <c r="S35" s="20">
        <f t="shared" si="7"/>
        <v>25.398230088495524</v>
      </c>
      <c r="T35" s="20"/>
      <c r="U35" s="20">
        <f t="shared" si="8"/>
        <v>0.23125000000000018</v>
      </c>
    </row>
    <row r="36" spans="1:21" x14ac:dyDescent="0.25">
      <c r="A36" s="1" t="s">
        <v>54</v>
      </c>
      <c r="B36" s="1">
        <v>4916</v>
      </c>
      <c r="C36" s="1" t="s">
        <v>90</v>
      </c>
      <c r="D36" s="4">
        <v>1140</v>
      </c>
      <c r="E36" s="1">
        <v>1.1524000000000001</v>
      </c>
      <c r="F36" s="1">
        <v>1.1525000000000001</v>
      </c>
      <c r="G36" s="9">
        <f t="shared" si="0"/>
        <v>-9.9999999999988987E-5</v>
      </c>
      <c r="H36" s="4">
        <f t="shared" si="1"/>
        <v>1.15245</v>
      </c>
      <c r="I36" s="19">
        <v>1.3977999999999999</v>
      </c>
      <c r="J36" s="19">
        <v>1.3974</v>
      </c>
      <c r="K36" s="20">
        <f t="shared" si="9"/>
        <v>3.9999999999995595E-4</v>
      </c>
      <c r="L36" s="21">
        <f t="shared" si="2"/>
        <v>1.3976</v>
      </c>
      <c r="M36" s="20">
        <v>1.3692</v>
      </c>
      <c r="N36" s="20">
        <v>1.3695999999999999</v>
      </c>
      <c r="O36" s="20">
        <f t="shared" si="3"/>
        <v>1.3694</v>
      </c>
      <c r="P36" s="21">
        <f t="shared" si="4"/>
        <v>-3.9999999999995595E-4</v>
      </c>
      <c r="Q36" s="20">
        <f t="shared" si="5"/>
        <v>215.04385964912279</v>
      </c>
      <c r="R36" s="20">
        <f t="shared" si="6"/>
        <v>190.30701754385964</v>
      </c>
      <c r="S36" s="20">
        <f t="shared" si="7"/>
        <v>24.73684210526315</v>
      </c>
      <c r="T36" s="20"/>
      <c r="U36" s="20">
        <f t="shared" si="8"/>
        <v>0.21694999999999998</v>
      </c>
    </row>
    <row r="37" spans="1:21" x14ac:dyDescent="0.25">
      <c r="A37" s="1" t="s">
        <v>55</v>
      </c>
      <c r="B37" s="1">
        <v>4918</v>
      </c>
      <c r="C37" s="1" t="s">
        <v>91</v>
      </c>
      <c r="D37" s="4">
        <v>1160</v>
      </c>
      <c r="E37" s="1">
        <v>1.1552</v>
      </c>
      <c r="F37" s="1">
        <v>1.1549</v>
      </c>
      <c r="G37" s="9">
        <f t="shared" si="0"/>
        <v>2.9999999999996696E-4</v>
      </c>
      <c r="H37" s="4">
        <f t="shared" si="1"/>
        <v>1.1550500000000001</v>
      </c>
      <c r="I37" s="19">
        <v>1.4017999999999999</v>
      </c>
      <c r="J37" s="19">
        <v>1.4018999999999999</v>
      </c>
      <c r="K37" s="20">
        <f t="shared" si="9"/>
        <v>-9.9999999999988987E-5</v>
      </c>
      <c r="L37" s="21">
        <f t="shared" si="2"/>
        <v>1.40185</v>
      </c>
      <c r="M37" s="20">
        <v>1.3753</v>
      </c>
      <c r="N37" s="20">
        <v>1.3753</v>
      </c>
      <c r="O37" s="20">
        <f t="shared" si="3"/>
        <v>1.3753</v>
      </c>
      <c r="P37" s="21">
        <f t="shared" si="4"/>
        <v>0</v>
      </c>
      <c r="Q37" s="20">
        <f t="shared" si="5"/>
        <v>212.75862068965509</v>
      </c>
      <c r="R37" s="20">
        <f t="shared" si="6"/>
        <v>189.87068965517227</v>
      </c>
      <c r="S37" s="20">
        <f t="shared" si="7"/>
        <v>22.887931034482818</v>
      </c>
      <c r="T37" s="20"/>
      <c r="U37" s="20">
        <f t="shared" si="8"/>
        <v>0.22024999999999983</v>
      </c>
    </row>
    <row r="38" spans="1:21" x14ac:dyDescent="0.25">
      <c r="A38" s="1" t="s">
        <v>56</v>
      </c>
      <c r="B38" s="1">
        <v>4916</v>
      </c>
      <c r="C38" s="1" t="s">
        <v>92</v>
      </c>
      <c r="D38" s="4">
        <v>1160</v>
      </c>
      <c r="E38" s="1">
        <v>1.1531</v>
      </c>
      <c r="F38" s="1">
        <v>1.1534</v>
      </c>
      <c r="G38" s="9">
        <f t="shared" si="0"/>
        <v>-2.9999999999996696E-4</v>
      </c>
      <c r="H38" s="4">
        <f t="shared" si="1"/>
        <v>1.1532499999999999</v>
      </c>
      <c r="I38" s="19">
        <v>1.4043000000000001</v>
      </c>
      <c r="J38" s="19">
        <v>1.4040999999999999</v>
      </c>
      <c r="K38" s="20">
        <f t="shared" si="9"/>
        <v>2.0000000000020002E-4</v>
      </c>
      <c r="L38" s="21">
        <f t="shared" si="2"/>
        <v>1.4041999999999999</v>
      </c>
      <c r="M38" s="20">
        <v>1.3735999999999999</v>
      </c>
      <c r="N38" s="20">
        <v>1.3736999999999999</v>
      </c>
      <c r="O38" s="20">
        <f t="shared" si="3"/>
        <v>1.37365</v>
      </c>
      <c r="P38" s="21">
        <f t="shared" si="4"/>
        <v>-9.9999999999988987E-5</v>
      </c>
      <c r="Q38" s="20">
        <f t="shared" si="5"/>
        <v>216.33620689655174</v>
      </c>
      <c r="R38" s="20">
        <f t="shared" si="6"/>
        <v>190.00000000000014</v>
      </c>
      <c r="S38" s="20">
        <f t="shared" si="7"/>
        <v>26.336206896551602</v>
      </c>
      <c r="T38" s="20"/>
      <c r="U38" s="20">
        <f t="shared" si="8"/>
        <v>0.22040000000000015</v>
      </c>
    </row>
    <row r="39" spans="1:21" x14ac:dyDescent="0.25">
      <c r="A39" s="1" t="s">
        <v>57</v>
      </c>
      <c r="B39" s="1">
        <v>4918</v>
      </c>
      <c r="C39" s="1" t="s">
        <v>93</v>
      </c>
      <c r="D39" s="4">
        <v>1190</v>
      </c>
      <c r="E39" s="1">
        <v>1.1498999999999999</v>
      </c>
      <c r="F39" s="1">
        <v>1.1498999999999999</v>
      </c>
      <c r="G39" s="9">
        <f t="shared" si="0"/>
        <v>0</v>
      </c>
      <c r="H39" s="4">
        <f t="shared" si="1"/>
        <v>1.1498999999999999</v>
      </c>
      <c r="I39" s="19">
        <v>1.3986000000000001</v>
      </c>
      <c r="J39" s="19">
        <v>1.3983000000000001</v>
      </c>
      <c r="K39" s="20">
        <f t="shared" si="9"/>
        <v>2.9999999999996696E-4</v>
      </c>
      <c r="L39" s="21">
        <f t="shared" si="2"/>
        <v>1.39845</v>
      </c>
      <c r="M39" s="20">
        <v>1.3691</v>
      </c>
      <c r="N39" s="20">
        <v>1.369</v>
      </c>
      <c r="O39" s="20">
        <f t="shared" si="3"/>
        <v>1.3690500000000001</v>
      </c>
      <c r="P39" s="21">
        <f t="shared" si="4"/>
        <v>9.9999999999988987E-5</v>
      </c>
      <c r="Q39" s="20">
        <f t="shared" si="5"/>
        <v>208.86554621848742</v>
      </c>
      <c r="R39" s="20">
        <f t="shared" si="6"/>
        <v>184.15966386554638</v>
      </c>
      <c r="S39" s="20">
        <f t="shared" si="7"/>
        <v>24.705882352941046</v>
      </c>
      <c r="T39" s="20"/>
      <c r="U39" s="20">
        <f t="shared" si="8"/>
        <v>0.21915000000000018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11" sqref="J11"/>
    </sheetView>
  </sheetViews>
  <sheetFormatPr defaultRowHeight="15" x14ac:dyDescent="0.25"/>
  <cols>
    <col min="1" max="1" width="12.5703125" bestFit="1" customWidth="1"/>
    <col min="7" max="7" width="12.5703125" customWidth="1"/>
  </cols>
  <sheetData>
    <row r="1" spans="1:10" x14ac:dyDescent="0.25">
      <c r="A1" s="12" t="s">
        <v>95</v>
      </c>
      <c r="B1" s="13"/>
      <c r="C1" s="13"/>
      <c r="D1" s="14"/>
      <c r="G1" s="12" t="s">
        <v>96</v>
      </c>
      <c r="H1" s="13"/>
      <c r="I1" s="13"/>
      <c r="J1" s="14"/>
    </row>
    <row r="2" spans="1:10" x14ac:dyDescent="0.25">
      <c r="A2" s="15"/>
      <c r="B2" s="2" t="s">
        <v>13</v>
      </c>
      <c r="C2" s="2" t="s">
        <v>14</v>
      </c>
      <c r="D2" s="3" t="s">
        <v>15</v>
      </c>
      <c r="G2" s="15"/>
      <c r="H2" s="2" t="s">
        <v>13</v>
      </c>
      <c r="I2" s="2" t="s">
        <v>14</v>
      </c>
      <c r="J2" s="3" t="s">
        <v>15</v>
      </c>
    </row>
    <row r="3" spans="1:10" x14ac:dyDescent="0.25">
      <c r="A3" s="16" t="s">
        <v>19</v>
      </c>
      <c r="B3" s="6" t="s">
        <v>11</v>
      </c>
      <c r="C3" s="6" t="s">
        <v>11</v>
      </c>
      <c r="D3" s="7" t="s">
        <v>11</v>
      </c>
      <c r="G3" s="16" t="s">
        <v>19</v>
      </c>
      <c r="H3" s="6" t="s">
        <v>11</v>
      </c>
      <c r="I3" s="6" t="s">
        <v>11</v>
      </c>
      <c r="J3" s="7" t="s">
        <v>11</v>
      </c>
    </row>
    <row r="4" spans="1:10" x14ac:dyDescent="0.25">
      <c r="A4" s="17">
        <v>0.01</v>
      </c>
      <c r="B4" s="22">
        <v>25.294117647058911</v>
      </c>
      <c r="C4" s="22">
        <v>15.764705882353296</v>
      </c>
      <c r="D4" s="23">
        <v>9.5294117647056158</v>
      </c>
      <c r="G4" s="17">
        <v>0.01</v>
      </c>
      <c r="H4" s="22">
        <v>23.040935672514941</v>
      </c>
      <c r="I4" s="22">
        <v>16.374269005848227</v>
      </c>
      <c r="J4" s="23">
        <v>6.666666666666714</v>
      </c>
    </row>
    <row r="5" spans="1:10" x14ac:dyDescent="0.25">
      <c r="A5" s="17">
        <v>0.05</v>
      </c>
      <c r="B5" s="22">
        <v>35.777126099706713</v>
      </c>
      <c r="C5" s="22">
        <v>28.533724340175873</v>
      </c>
      <c r="D5" s="23">
        <v>7.2434017595308404</v>
      </c>
      <c r="G5" s="17">
        <v>0.05</v>
      </c>
      <c r="H5" s="22">
        <v>47.163323782234976</v>
      </c>
      <c r="I5" s="22">
        <v>36.045845272206535</v>
      </c>
      <c r="J5" s="23">
        <v>11.117478510028441</v>
      </c>
    </row>
    <row r="6" spans="1:10" x14ac:dyDescent="0.25">
      <c r="A6" s="17">
        <v>0.1</v>
      </c>
      <c r="B6" s="22">
        <f>'Raw Data'!Q8+'Raw Data'!Q10</f>
        <v>130.25568593365216</v>
      </c>
      <c r="C6" s="22">
        <f>'Raw Data'!R8+'Raw Data'!R10</f>
        <v>105.18071852817612</v>
      </c>
      <c r="D6" s="23">
        <f>'Raw Data'!S8+'Raw Data'!S10</f>
        <v>25.074967405476045</v>
      </c>
      <c r="G6" s="17">
        <v>0.1</v>
      </c>
      <c r="H6" s="22">
        <f>'Raw Data'!Q9+'Raw Data'!Q11</f>
        <v>136.39990476838312</v>
      </c>
      <c r="I6" s="22">
        <f>'Raw Data'!R9+'Raw Data'!R11</f>
        <v>112.94673831712133</v>
      </c>
      <c r="J6" s="23">
        <f>'Raw Data'!S9+'Raw Data'!S11</f>
        <v>23.453166451261801</v>
      </c>
    </row>
    <row r="7" spans="1:10" x14ac:dyDescent="0.25">
      <c r="A7" s="17">
        <v>0.2</v>
      </c>
      <c r="B7" s="22">
        <f>'Raw Data'!Q12+'Raw Data'!Q14+'Raw Data'!Q16</f>
        <v>487.07961065204097</v>
      </c>
      <c r="C7" s="22">
        <f>'Raw Data'!R12+'Raw Data'!R14+'Raw Data'!R16</f>
        <v>415.96369934687687</v>
      </c>
      <c r="D7" s="23">
        <f>'Raw Data'!S12+'Raw Data'!S14+'Raw Data'!S16</f>
        <v>71.115911305164076</v>
      </c>
      <c r="G7" s="17">
        <v>0.2</v>
      </c>
      <c r="H7" s="22">
        <f>'Raw Data'!Q13+'Raw Data'!Q15+'Raw Data'!Q17</f>
        <v>438.1115739976903</v>
      </c>
      <c r="I7" s="22">
        <f>'Raw Data'!R13+'Raw Data'!R15+'Raw Data'!R17</f>
        <v>375.98638838475546</v>
      </c>
      <c r="J7" s="23">
        <f>'Raw Data'!S13+'Raw Data'!S15+'Raw Data'!S17</f>
        <v>62.125185612934857</v>
      </c>
    </row>
    <row r="8" spans="1:10" x14ac:dyDescent="0.25">
      <c r="A8" s="17">
        <v>0.3</v>
      </c>
      <c r="B8" s="22">
        <f>'Raw Data'!Q18+'Raw Data'!Q20+'Raw Data'!Q22</f>
        <v>668.08083832335274</v>
      </c>
      <c r="C8" s="22">
        <f>'Raw Data'!R18+'Raw Data'!R20+'Raw Data'!R22</f>
        <v>584.82302667392491</v>
      </c>
      <c r="D8" s="23">
        <f>'Raw Data'!S18+'Raw Data'!S20+'Raw Data'!S22</f>
        <v>83.257811649427936</v>
      </c>
      <c r="G8" s="17">
        <v>0.3</v>
      </c>
      <c r="H8" s="22">
        <f>'Raw Data'!Q19+'Raw Data'!Q21+'Raw Data'!Q23</f>
        <v>607.20129870129836</v>
      </c>
      <c r="I8" s="22">
        <f>'Raw Data'!R19+'Raw Data'!R21+'Raw Data'!R23</f>
        <v>530.78425609478234</v>
      </c>
      <c r="J8" s="23">
        <f>'Raw Data'!S19+'Raw Data'!S21+'Raw Data'!S23</f>
        <v>76.417042606516077</v>
      </c>
    </row>
    <row r="9" spans="1:10" x14ac:dyDescent="0.25">
      <c r="A9" s="17">
        <v>0.45</v>
      </c>
      <c r="B9" s="22">
        <f>'Raw Data'!Q24+'Raw Data'!Q26+'Raw Data'!Q28+'Raw Data'!Q30</f>
        <v>1301.812809465328</v>
      </c>
      <c r="C9" s="22">
        <f>'Raw Data'!R24+'Raw Data'!R26+'Raw Data'!R28+'Raw Data'!R30</f>
        <v>1154.2500363232682</v>
      </c>
      <c r="D9" s="23">
        <f>'Raw Data'!S24+'Raw Data'!S26+'Raw Data'!S28+'Raw Data'!S30</f>
        <v>147.56277314205983</v>
      </c>
      <c r="G9" s="17">
        <v>0.45</v>
      </c>
      <c r="H9" s="22">
        <f>'Raw Data'!Q25+'Raw Data'!Q27+'Raw Data'!Q29+'Raw Data'!Q31</f>
        <v>1043.012335614166</v>
      </c>
      <c r="I9" s="22">
        <f>'Raw Data'!R25+'Raw Data'!R27+'Raw Data'!R29+'Raw Data'!R31</f>
        <v>917.15933314217011</v>
      </c>
      <c r="J9" s="23">
        <f>'Raw Data'!S25+'Raw Data'!S27+'Raw Data'!S29+'Raw Data'!S31</f>
        <v>125.85300247199578</v>
      </c>
    </row>
    <row r="10" spans="1:10" x14ac:dyDescent="0.25">
      <c r="A10" s="16">
        <v>0.6</v>
      </c>
      <c r="B10" s="24">
        <f>'Raw Data'!Q32+'Raw Data'!Q34+'Raw Data'!Q36+'Raw Data'!Q38</f>
        <v>848.57601765339052</v>
      </c>
      <c r="C10" s="24">
        <f>'Raw Data'!R32+'Raw Data'!R34+'Raw Data'!R36+'Raw Data'!R38</f>
        <v>745.19204428182763</v>
      </c>
      <c r="D10" s="25">
        <f>'Raw Data'!S32+'Raw Data'!S34+'Raw Data'!S36+'Raw Data'!S38</f>
        <v>103.38397337156272</v>
      </c>
      <c r="G10" s="16">
        <v>0.6</v>
      </c>
      <c r="H10" s="24">
        <f>'Raw Data'!Q33+'Raw Data'!Q35+'Raw Data'!Q37+'Raw Data'!Q39</f>
        <v>876.7130575528962</v>
      </c>
      <c r="I10" s="24">
        <f>'Raw Data'!R33+'Raw Data'!R35+'Raw Data'!R37+'Raw Data'!R39</f>
        <v>778.18529979126254</v>
      </c>
      <c r="J10" s="25">
        <f>'Raw Data'!S33+'Raw Data'!S35+'Raw Data'!S37+'Raw Data'!S39</f>
        <v>98.527757761633609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RowHeight="15" x14ac:dyDescent="0.25"/>
  <sheetData>
    <row r="1" spans="1:6" x14ac:dyDescent="0.25">
      <c r="A1" s="1" t="s">
        <v>97</v>
      </c>
      <c r="B1" s="1" t="s">
        <v>98</v>
      </c>
      <c r="C1" s="1" t="s">
        <v>99</v>
      </c>
      <c r="D1" s="1" t="s">
        <v>100</v>
      </c>
      <c r="E1" s="1" t="s">
        <v>101</v>
      </c>
      <c r="F1" s="1" t="s">
        <v>102</v>
      </c>
    </row>
    <row r="2" spans="1:6" x14ac:dyDescent="0.25">
      <c r="A2" s="1">
        <v>1</v>
      </c>
      <c r="B2" s="1">
        <v>0.01</v>
      </c>
      <c r="C2" s="1" t="s">
        <v>58</v>
      </c>
      <c r="D2" s="1">
        <v>850</v>
      </c>
      <c r="E2" s="1">
        <f>'Raw Data'!U4</f>
        <v>1.3400000000000301E-2</v>
      </c>
      <c r="F2" s="1">
        <v>0</v>
      </c>
    </row>
    <row r="3" spans="1:6" x14ac:dyDescent="0.25">
      <c r="A3" s="1">
        <v>2</v>
      </c>
      <c r="B3" s="1">
        <v>0.05</v>
      </c>
      <c r="C3" s="1" t="s">
        <v>60</v>
      </c>
      <c r="D3" s="1">
        <v>1705</v>
      </c>
      <c r="E3" s="1">
        <f>'Raw Data'!U6</f>
        <v>4.864999999999986E-2</v>
      </c>
      <c r="F3" s="1">
        <v>0</v>
      </c>
    </row>
    <row r="4" spans="1:6" x14ac:dyDescent="0.25">
      <c r="A4" s="1">
        <v>3</v>
      </c>
      <c r="B4" s="1">
        <v>0.1</v>
      </c>
      <c r="C4" s="1" t="s">
        <v>107</v>
      </c>
      <c r="D4" s="1">
        <f>1170+1180</f>
        <v>2350</v>
      </c>
      <c r="E4" s="1">
        <f>'Raw Data'!U8+'Raw Data'!U10</f>
        <v>0.12349999999999994</v>
      </c>
      <c r="F4" s="1">
        <v>0</v>
      </c>
    </row>
    <row r="5" spans="1:6" x14ac:dyDescent="0.25">
      <c r="A5" s="1">
        <v>4</v>
      </c>
      <c r="B5" s="1">
        <v>0.2</v>
      </c>
      <c r="C5" s="1" t="s">
        <v>111</v>
      </c>
      <c r="D5" s="1">
        <f>1400+1070+740</f>
        <v>3210</v>
      </c>
      <c r="E5" s="1">
        <f>'Raw Data'!U12+'Raw Data'!U14+'Raw Data'!U16</f>
        <v>0.47009999999999996</v>
      </c>
      <c r="F5" s="1">
        <v>0</v>
      </c>
    </row>
    <row r="6" spans="1:6" x14ac:dyDescent="0.25">
      <c r="A6" s="1">
        <v>5</v>
      </c>
      <c r="B6" s="1">
        <v>0.3</v>
      </c>
      <c r="C6" s="1" t="s">
        <v>108</v>
      </c>
      <c r="D6" s="1">
        <f>1100+1000+1670</f>
        <v>3770</v>
      </c>
      <c r="E6" s="1">
        <f>'Raw Data'!U18+'Raw Data'!U20+'Raw Data'!U22</f>
        <v>0.72079999999999989</v>
      </c>
      <c r="F6" s="1">
        <v>0</v>
      </c>
    </row>
    <row r="7" spans="1:6" x14ac:dyDescent="0.25">
      <c r="A7" s="1">
        <v>6</v>
      </c>
      <c r="B7" s="1">
        <v>0.45</v>
      </c>
      <c r="C7" s="1" t="s">
        <v>109</v>
      </c>
      <c r="D7" s="1">
        <f>1130+1070+1060+1120</f>
        <v>4380</v>
      </c>
      <c r="E7" s="1">
        <f>'Raw Data'!U24+'Raw Data'!U26+'Raw Data'!U28+'Raw Data'!U30</f>
        <v>1.2666500000000001</v>
      </c>
      <c r="F7" s="1">
        <v>0</v>
      </c>
    </row>
    <row r="8" spans="1:6" x14ac:dyDescent="0.25">
      <c r="A8" s="1">
        <v>7</v>
      </c>
      <c r="B8" s="1">
        <v>0.6</v>
      </c>
      <c r="C8" s="1" t="s">
        <v>110</v>
      </c>
      <c r="D8" s="1">
        <f>1160+1140+1100+1190</f>
        <v>4590</v>
      </c>
      <c r="E8" s="1">
        <f>'Raw Data'!U32+'Raw Data'!U34+'Raw Data'!U36+'Raw Data'!U38</f>
        <v>0.85540000000000016</v>
      </c>
      <c r="F8" s="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9" sqref="E9"/>
    </sheetView>
  </sheetViews>
  <sheetFormatPr defaultRowHeight="15" x14ac:dyDescent="0.25"/>
  <sheetData>
    <row r="1" spans="1:7" x14ac:dyDescent="0.25">
      <c r="A1" s="1" t="s">
        <v>97</v>
      </c>
      <c r="B1" s="1" t="s">
        <v>98</v>
      </c>
      <c r="C1" s="1" t="s">
        <v>99</v>
      </c>
      <c r="D1" s="1" t="s">
        <v>100</v>
      </c>
      <c r="E1" s="1" t="s">
        <v>101</v>
      </c>
      <c r="F1" s="1" t="s">
        <v>102</v>
      </c>
      <c r="G1" s="1"/>
    </row>
    <row r="2" spans="1:7" x14ac:dyDescent="0.25">
      <c r="A2" s="1">
        <v>1</v>
      </c>
      <c r="B2" s="1">
        <v>0.01</v>
      </c>
      <c r="C2" s="1" t="s">
        <v>59</v>
      </c>
      <c r="D2" s="1">
        <v>855</v>
      </c>
      <c r="E2" s="1">
        <f>'Raw Data'!U5</f>
        <v>1.4000000000000234E-2</v>
      </c>
      <c r="F2" s="1">
        <v>0</v>
      </c>
      <c r="G2" s="1"/>
    </row>
    <row r="3" spans="1:7" x14ac:dyDescent="0.25">
      <c r="A3" s="1">
        <v>2</v>
      </c>
      <c r="B3" s="1">
        <v>0.05</v>
      </c>
      <c r="C3" s="1" t="s">
        <v>61</v>
      </c>
      <c r="D3" s="1">
        <v>1745</v>
      </c>
      <c r="E3" s="1">
        <f>'Raw Data'!U7</f>
        <v>6.29000000000004E-2</v>
      </c>
      <c r="F3" s="1">
        <v>0</v>
      </c>
      <c r="G3" s="1"/>
    </row>
    <row r="4" spans="1:7" x14ac:dyDescent="0.25">
      <c r="A4" s="1">
        <v>3</v>
      </c>
      <c r="B4" s="1">
        <v>0.1</v>
      </c>
      <c r="C4" s="1" t="s">
        <v>103</v>
      </c>
      <c r="D4" s="1">
        <f>1205+1220</f>
        <v>2425</v>
      </c>
      <c r="E4" s="1">
        <f>'Raw Data'!U9+'Raw Data'!U11</f>
        <v>0.13660000000000005</v>
      </c>
      <c r="F4" s="1">
        <v>0</v>
      </c>
      <c r="G4" s="1"/>
    </row>
    <row r="5" spans="1:7" x14ac:dyDescent="0.25">
      <c r="A5" s="1">
        <v>4</v>
      </c>
      <c r="B5" s="1">
        <v>0.2</v>
      </c>
      <c r="C5" s="1" t="s">
        <v>112</v>
      </c>
      <c r="D5" s="1">
        <f>1450+1100+760</f>
        <v>3310</v>
      </c>
      <c r="E5" s="1">
        <f>'Raw Data'!U13+'Raw Data'!U15+'Raw Data'!U17</f>
        <v>0.4359500000000005</v>
      </c>
      <c r="F5" s="1">
        <v>0</v>
      </c>
      <c r="G5" s="1"/>
    </row>
    <row r="6" spans="1:7" x14ac:dyDescent="0.25">
      <c r="A6" s="1">
        <v>5</v>
      </c>
      <c r="B6" s="1">
        <v>0.3</v>
      </c>
      <c r="C6" s="1" t="s">
        <v>104</v>
      </c>
      <c r="D6" s="1">
        <f>1140+1100+1750</f>
        <v>3990</v>
      </c>
      <c r="E6" s="1">
        <f>'Raw Data'!U19+'Raw Data'!U21+'Raw Data'!U23</f>
        <v>0.68559999999999999</v>
      </c>
      <c r="F6" s="1">
        <v>0</v>
      </c>
      <c r="G6" s="1"/>
    </row>
    <row r="7" spans="1:7" x14ac:dyDescent="0.25">
      <c r="A7" s="1">
        <v>6</v>
      </c>
      <c r="B7" s="1">
        <v>0.45</v>
      </c>
      <c r="C7" s="1" t="s">
        <v>105</v>
      </c>
      <c r="D7" s="1">
        <f>1140+1110+1150+1100</f>
        <v>4500</v>
      </c>
      <c r="E7" s="1">
        <f>'Raw Data'!U25+'Raw Data'!U27+'Raw Data'!U29+'Raw Data'!U31</f>
        <v>1.0335499999999995</v>
      </c>
      <c r="F7" s="1">
        <v>0</v>
      </c>
      <c r="G7" s="1"/>
    </row>
    <row r="8" spans="1:7" x14ac:dyDescent="0.25">
      <c r="A8" s="1">
        <v>7</v>
      </c>
      <c r="B8" s="1">
        <v>0.6</v>
      </c>
      <c r="C8" s="1" t="s">
        <v>106</v>
      </c>
      <c r="D8" s="1">
        <f>1190+1160+1130+1120</f>
        <v>4600</v>
      </c>
      <c r="E8" s="1">
        <f>'Raw Data'!U33+'Raw Data'!U35+'Raw Data'!U37+'Raw Data'!U39</f>
        <v>0.89410000000000034</v>
      </c>
      <c r="F8" s="1">
        <v>0</v>
      </c>
      <c r="G8" s="1"/>
    </row>
    <row r="9" spans="1:7" x14ac:dyDescent="0.25">
      <c r="A9" s="1"/>
      <c r="B9" s="1"/>
      <c r="C9" s="1"/>
      <c r="D9" s="1"/>
      <c r="E9" s="1"/>
      <c r="F9" s="1"/>
      <c r="G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Final</vt:lpstr>
      <vt:lpstr>4916</vt:lpstr>
      <vt:lpstr>4918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Lindsey</cp:lastModifiedBy>
  <dcterms:created xsi:type="dcterms:W3CDTF">2011-04-26T16:09:16Z</dcterms:created>
  <dcterms:modified xsi:type="dcterms:W3CDTF">2011-10-14T17:06:51Z</dcterms:modified>
</cp:coreProperties>
</file>